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70" windowHeight="10785" activeTab="0"/>
  </bookViews>
  <sheets>
    <sheet name="НДФЛ 1вар Уточн" sheetId="1" r:id="rId1"/>
    <sheet name="Госпош(Нотар)" sheetId="2" r:id="rId2"/>
    <sheet name="ЕСХН" sheetId="3" r:id="rId3"/>
    <sheet name="НИФЛ" sheetId="4" r:id="rId4"/>
    <sheet name="земельный налог" sheetId="5" r:id="rId5"/>
    <sheet name="Прочие поступ" sheetId="6" r:id="rId6"/>
  </sheets>
  <definedNames>
    <definedName name="_xlnm.Print_Area" localSheetId="1">'Госпош(Нотар)'!$A$1:$H$9</definedName>
  </definedNames>
  <calcPr fullCalcOnLoad="1"/>
</workbook>
</file>

<file path=xl/sharedStrings.xml><?xml version="1.0" encoding="utf-8"?>
<sst xmlns="http://schemas.openxmlformats.org/spreadsheetml/2006/main" count="265" uniqueCount="208">
  <si>
    <t>тыс. рублей</t>
  </si>
  <si>
    <t>Форма расчета проектируемого поступления по статье</t>
  </si>
  <si>
    <t>Наименование территорий</t>
  </si>
  <si>
    <t>"НАЛОГ НА ИМУЩЕСТВО ФИЗИЧЕСКИХ ЛИЦ"</t>
  </si>
  <si>
    <t>КБК 000 1 05 03000 01 0000 110</t>
  </si>
  <si>
    <t>КБК 000 1 06 01000 00 0000 110</t>
  </si>
  <si>
    <t>КБК 000 1 08 04020 01 0000 110</t>
  </si>
  <si>
    <t>Наименование территории</t>
  </si>
  <si>
    <t xml:space="preserve">Прогноз </t>
  </si>
  <si>
    <t>в тыс.руб.</t>
  </si>
  <si>
    <t>Наименование</t>
  </si>
  <si>
    <t>Всего</t>
  </si>
  <si>
    <t>"Прочие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)"</t>
  </si>
  <si>
    <t>КБК: 000 111 09040 00 0000 120</t>
  </si>
  <si>
    <t xml:space="preserve">Заключенные договоры </t>
  </si>
  <si>
    <t>Сумма, тыс. руб.</t>
  </si>
  <si>
    <t>Аренда</t>
  </si>
  <si>
    <t>Безвозмездное пользование</t>
  </si>
  <si>
    <t>без льгот</t>
  </si>
  <si>
    <t>льготы</t>
  </si>
  <si>
    <t xml:space="preserve">* В случае отклонения планируемых показателей от ожидаемых и фактических более чем на 5% необходимо представить подробные обоснования и расчеты. </t>
  </si>
  <si>
    <t xml:space="preserve"> 2022 год</t>
  </si>
  <si>
    <t>Проект на 2022 год</t>
  </si>
  <si>
    <t xml:space="preserve">"ЕДИНЫЙ СЕЛЬСКОХОЗЯЙСТВЕННЫЙ НАЛОГ"   </t>
  </si>
  <si>
    <t>Фактическое поступление по ЕСХН  контингент</t>
  </si>
  <si>
    <t>Среднегодовые поступления за последние 5 лет</t>
  </si>
  <si>
    <t>2017 год</t>
  </si>
  <si>
    <t>2018 год</t>
  </si>
  <si>
    <r>
      <rPr>
        <b/>
        <sz val="12"/>
        <color indexed="18"/>
        <rFont val="Times New Roman Cyr"/>
        <family val="0"/>
      </rPr>
      <t xml:space="preserve">Проект                                                        на 2022 год  </t>
    </r>
    <r>
      <rPr>
        <sz val="12"/>
        <color indexed="18"/>
        <rFont val="Times New Roman Cyr"/>
        <family val="0"/>
      </rPr>
      <t xml:space="preserve">                       (с учетом роста продукции сельского хозяйства в сопоставимой оценке в 2022 году) </t>
    </r>
    <r>
      <rPr>
        <b/>
        <sz val="12"/>
        <color indexed="18"/>
        <rFont val="Times New Roman Cyr"/>
        <family val="0"/>
      </rPr>
      <t>контингент</t>
    </r>
  </si>
  <si>
    <t>Форма расчета проектируемого поступления по статье                                                                                                                                                  "Государственная     пошлина     за     совершение нотариальных действий должностными лицами органов   местного   самоуправления,   уполномоченными    в    соответствии с законодательными актами Российской  Федерации на совершение нотариальных действий"                                                                                                                                                            в бюджет муниципального образования  на 2022-2024 годы</t>
  </si>
  <si>
    <t>Факт 2020 года</t>
  </si>
  <si>
    <t>Ожидаемое поступление в 2021 году</t>
  </si>
  <si>
    <t xml:space="preserve"> 2023 год</t>
  </si>
  <si>
    <t xml:space="preserve"> 2024 год</t>
  </si>
  <si>
    <t xml:space="preserve"> в бюджет муниципального образования на 2022-2024 годы</t>
  </si>
  <si>
    <t>2019 год</t>
  </si>
  <si>
    <t>2020 год</t>
  </si>
  <si>
    <t>6 месяцев 2021 года</t>
  </si>
  <si>
    <r>
      <rPr>
        <b/>
        <sz val="12"/>
        <color indexed="18"/>
        <rFont val="Times New Roman Cyr"/>
        <family val="0"/>
      </rPr>
      <t xml:space="preserve">Проект                                                        на 2023 год        </t>
    </r>
    <r>
      <rPr>
        <sz val="12"/>
        <color indexed="18"/>
        <rFont val="Times New Roman Cyr"/>
        <family val="0"/>
      </rPr>
      <t xml:space="preserve">                 (с учетом роста продукции сельского хозяйствав сопоставимой оценке в 2023 году) </t>
    </r>
    <r>
      <rPr>
        <b/>
        <sz val="12"/>
        <color indexed="18"/>
        <rFont val="Times New Roman Cyr"/>
        <family val="0"/>
      </rPr>
      <t>контингент</t>
    </r>
  </si>
  <si>
    <r>
      <rPr>
        <b/>
        <sz val="12"/>
        <color indexed="18"/>
        <rFont val="Times New Roman Cyr"/>
        <family val="0"/>
      </rPr>
      <t xml:space="preserve">Проект                                                        на 2024 год  </t>
    </r>
    <r>
      <rPr>
        <sz val="12"/>
        <color indexed="18"/>
        <rFont val="Times New Roman Cyr"/>
        <family val="0"/>
      </rPr>
      <t xml:space="preserve">                       (с учетом роста продукции сельского хозяйства в сопоставимой оценке в 2024 году) </t>
    </r>
    <r>
      <rPr>
        <b/>
        <sz val="12"/>
        <color indexed="18"/>
        <rFont val="Times New Roman Cyr"/>
        <family val="0"/>
      </rPr>
      <t>контингент</t>
    </r>
  </si>
  <si>
    <t xml:space="preserve"> в местный бюджет муниципального образования на 2022-2024 годы</t>
  </si>
  <si>
    <t>в бюджет МО  на 2022-2024 годы</t>
  </si>
  <si>
    <t xml:space="preserve">Фактическое поступление за 2018 год          </t>
  </si>
  <si>
    <t xml:space="preserve">Фактическое поступление за 2019 год   </t>
  </si>
  <si>
    <t>Фактическое поступление за 2020 год</t>
  </si>
  <si>
    <t>Темп роста 2021 г. к 2020 г.</t>
  </si>
  <si>
    <t>Проект на 2023 год</t>
  </si>
  <si>
    <t>Проект на 2024 год</t>
  </si>
  <si>
    <t>Принимая во внимание, что поступление налога в значительной степени зависит от платежей крупнейших его плательщиков, при подготовке прогноза поступления налога на 2022-2024 г.г. необходимо проработать этот вопрос с указанными плательщиками. При отклонении полученных сведений от расчетных к пояснениям необходимо приложить копию писем крупнейших плательщиков.</t>
  </si>
  <si>
    <t>Проект на  2022 год</t>
  </si>
  <si>
    <t>Проект на  2023 год</t>
  </si>
  <si>
    <t>Фактическое поступление 2020 год (справочно)</t>
  </si>
  <si>
    <t>Сумма налога подлежащая уплате в бюджет (налоговая отчетность 5-МН за 2019 год)</t>
  </si>
  <si>
    <t>Проект на  2024 год</t>
  </si>
  <si>
    <t>в бюджет поселения по нормативу 30%</t>
  </si>
  <si>
    <r>
      <t xml:space="preserve">Ожидаемое поступление по налогу в 2021 году (с учетом собираемости (среднеобл. за 2 года) </t>
    </r>
    <r>
      <rPr>
        <sz val="12"/>
        <rFont val="Times New Roman CYR"/>
        <family val="0"/>
      </rPr>
      <t xml:space="preserve">86,78 </t>
    </r>
    <r>
      <rPr>
        <sz val="12"/>
        <color indexed="18"/>
        <rFont val="Times New Roman Cyr"/>
        <family val="0"/>
      </rPr>
      <t>%) и роста поступлений</t>
    </r>
  </si>
  <si>
    <t>Масловское сельское поселение</t>
  </si>
  <si>
    <t>Примечание: В таблицу должны быть внесены данные по  землям  подлежащим налогообложению, за исключением земельных участков в отношении которых налогоплательщикам предоставлены льготы</t>
  </si>
  <si>
    <t>** Кадастровая стоимость определяется как произведение удельного показателя кадастровой стоимости земель на площадь земельного участка.</t>
  </si>
  <si>
    <t>* Для земельных участков, которые не имеют кадастровую стоимость.</t>
  </si>
  <si>
    <t xml:space="preserve">другим категориям </t>
  </si>
  <si>
    <t xml:space="preserve">областным учреждениям </t>
  </si>
  <si>
    <t>муниципальным учреждениям</t>
  </si>
  <si>
    <t>в том числе:</t>
  </si>
  <si>
    <t xml:space="preserve">из-за налоговых льгот, предоставляемых нормативными правовыми актами  представительных органов муниципальных образований,ВСЕГО, </t>
  </si>
  <si>
    <t>из-за налоговых льгот предоставляемых на федеральном уровне:</t>
  </si>
  <si>
    <r>
      <t xml:space="preserve">Справочно: </t>
    </r>
    <r>
      <rPr>
        <sz val="12"/>
        <rFont val="Times New Roman"/>
        <family val="1"/>
      </rPr>
      <t>Объем выпадающих доходов по земельному налогу, (тыс.руб.), в том числе:</t>
    </r>
  </si>
  <si>
    <t xml:space="preserve">Итого по муниципальному образованию                                                                                                                                                             </t>
  </si>
  <si>
    <t>Прочие земли</t>
  </si>
  <si>
    <t>Земли водного фонда</t>
  </si>
  <si>
    <t>Земли лесного фонда</t>
  </si>
  <si>
    <t xml:space="preserve">Земли промышленности и транспорта вне населенных пунктов </t>
  </si>
  <si>
    <t>Земельные участки , предоставленные гражданам и юридическим лицам для иных целей</t>
  </si>
  <si>
    <t xml:space="preserve"> 2.6</t>
  </si>
  <si>
    <t>Земельные участки под промышленными объектами</t>
  </si>
  <si>
    <t xml:space="preserve"> 2.5</t>
  </si>
  <si>
    <t>Земельные участки занятые гаражно-строительными кооперативами  и индивидуальными гаражами граждан</t>
  </si>
  <si>
    <t xml:space="preserve"> 2.4</t>
  </si>
  <si>
    <t xml:space="preserve">Земли сельхоз использования, в том числе земельные участки, предоставленные гражданам для личного подсобного хозяйства, садоводства, огородничества или животноводства, а также дачного хозяйства </t>
  </si>
  <si>
    <t xml:space="preserve"> 2.3</t>
  </si>
  <si>
    <t>индивидуальный жилой фонд</t>
  </si>
  <si>
    <t xml:space="preserve"> 2.2.1</t>
  </si>
  <si>
    <t>многоэтажный жилой фонд</t>
  </si>
  <si>
    <t>Земли, занятые  жилищным фондом,</t>
  </si>
  <si>
    <t xml:space="preserve"> 2.2</t>
  </si>
  <si>
    <t>Земельные участки, выделенные для жилищного строительства</t>
  </si>
  <si>
    <t xml:space="preserve"> 2.1</t>
  </si>
  <si>
    <t>Земли  населенных пунктов</t>
  </si>
  <si>
    <t>в том числе земли, находящиеся в долевой собственности граждан</t>
  </si>
  <si>
    <t xml:space="preserve"> 1.1</t>
  </si>
  <si>
    <t>Земли сельскохозяйственного назначения, всего</t>
  </si>
  <si>
    <t>7 (гр.3+гр.6)</t>
  </si>
  <si>
    <t>6 (гр.4*гр.5)</t>
  </si>
  <si>
    <t>руб.</t>
  </si>
  <si>
    <t>%</t>
  </si>
  <si>
    <t>(руб.)</t>
  </si>
  <si>
    <t>(руб./кв.м)</t>
  </si>
  <si>
    <t>(кв.м)</t>
  </si>
  <si>
    <t xml:space="preserve">Земельный налог на 2024 год   </t>
  </si>
  <si>
    <t xml:space="preserve">Земельный налог на 2023 год   </t>
  </si>
  <si>
    <t xml:space="preserve">Земельный налог на 2022 год   </t>
  </si>
  <si>
    <t xml:space="preserve">Земельный налог на 2021 год   </t>
  </si>
  <si>
    <t>Ставка земельного налога по нормативному правовому акту муниципального образования</t>
  </si>
  <si>
    <t>Суммарная кадастровая стоимость</t>
  </si>
  <si>
    <t>Расчетная кадастровая стоимость земельных участков, не имеющих кадастровой
 стоимости **</t>
  </si>
  <si>
    <t>Средний удельный показатель кадастровой стоимости категории и (или) вида использования земель *</t>
  </si>
  <si>
    <t>Площадь земель, облагаемая земельным налогом, но не имеющих кадастровой стоимости</t>
  </si>
  <si>
    <t>Кадастровая стоимость земельных участков, облагаемых земельным налогом</t>
  </si>
  <si>
    <t>Категория и (или) вид использования земель</t>
  </si>
  <si>
    <t>№
 п./п.</t>
  </si>
  <si>
    <t xml:space="preserve"> (  городскому, сельскому поселению )</t>
  </si>
  <si>
    <t xml:space="preserve">Расчет проектируемого поступления земельного налога по Масловскому сельскому поселению на 2022 - 2024 гг. </t>
  </si>
  <si>
    <t>Справочная информация: если по факту встречались отрицательные значения, то они обнулялись, чтобы в прогноз не планировать минусовые показатели</t>
  </si>
  <si>
    <t>нет данных</t>
  </si>
  <si>
    <t>15 передача диффов от всего ндфл в бюджет субъекта  с инфл</t>
  </si>
  <si>
    <r>
      <t xml:space="preserve">15 по БК = ндфл без инфл (15) </t>
    </r>
    <r>
      <rPr>
        <b/>
        <sz val="8"/>
        <rFont val="Times New Roman"/>
        <family val="1"/>
      </rPr>
      <t xml:space="preserve">для сп 2% </t>
    </r>
  </si>
  <si>
    <t>2024г</t>
  </si>
  <si>
    <t>2023г</t>
  </si>
  <si>
    <r>
      <t xml:space="preserve">15% по БК = ндфл без инфл </t>
    </r>
    <r>
      <rPr>
        <b/>
        <sz val="8"/>
        <rFont val="Times New Roman"/>
        <family val="1"/>
      </rPr>
      <t>для сп 2%</t>
    </r>
    <r>
      <rPr>
        <sz val="8"/>
        <rFont val="Times New Roman"/>
        <family val="1"/>
      </rPr>
      <t xml:space="preserve"> </t>
    </r>
  </si>
  <si>
    <t>2022г</t>
  </si>
  <si>
    <t>НДФЛ по нормативам</t>
  </si>
  <si>
    <t>налог          ИНФЛ</t>
  </si>
  <si>
    <t>налог            по др доходам</t>
  </si>
  <si>
    <t>налог            по дивидендам</t>
  </si>
  <si>
    <r>
      <t>налог от ФОТ по</t>
    </r>
    <r>
      <rPr>
        <b/>
        <sz val="10"/>
        <rFont val="Times New Roman"/>
        <family val="1"/>
      </rPr>
      <t xml:space="preserve"> 1 вар.</t>
    </r>
  </si>
  <si>
    <t>всего  (от ФОТ + дивид + др дох без инфл)</t>
  </si>
  <si>
    <t xml:space="preserve">всего </t>
  </si>
  <si>
    <t>контнгент</t>
  </si>
  <si>
    <t>(прогноз 2023г. по ООТ * рост ООТ на 2024 по 2 вар.) + (прогноз 2023 по дивидендам *инд.ввп 2024 по 2 вар.)+(прогноз 2023 по др.дох *инд.ввп 2024 по 2 вар.)+(прогноз 2023 по инфл *инд.ввп 2024 по 2вар.)</t>
  </si>
  <si>
    <t>Прогноз 2024</t>
  </si>
  <si>
    <t xml:space="preserve">объем оплаты труда на 2024г.               -1 вар-т </t>
  </si>
  <si>
    <r>
      <t xml:space="preserve">налог от ФОТ по </t>
    </r>
    <r>
      <rPr>
        <b/>
        <sz val="10"/>
        <rFont val="Times New Roman"/>
        <family val="1"/>
      </rPr>
      <t>1 вар.</t>
    </r>
  </si>
  <si>
    <t>контингент</t>
  </si>
  <si>
    <t>(прогноз 2022г. по ООТ * рост ООТ на 2023 по 2 вар.) + (прогноз 2022 по дивидендам *инд.ввп 2023 по 2 вар.)+(прогноз 2022 по др.дох *инд.ввп 2023 по 2 вар.)+(прогноз 2022 по инфл *инд.ввп 2023 по 2вар.)</t>
  </si>
  <si>
    <t>Прогноз 2023</t>
  </si>
  <si>
    <t xml:space="preserve">объем оплаты труда на 2023г.               -1 вар-т </t>
  </si>
  <si>
    <r>
      <rPr>
        <sz val="12"/>
        <rFont val="Times New Roman"/>
        <family val="1"/>
      </rPr>
      <t xml:space="preserve">Справочно: бюджет субъекта:  </t>
    </r>
    <r>
      <rPr>
        <b/>
        <sz val="12"/>
        <rFont val="Times New Roman"/>
        <family val="1"/>
      </rPr>
      <t>НДФЛ  ВСЕГО  контингент в БЮДЖЕТ СУБЪЕКТА на 2022г. (ООТ+дивиденды+др дох + 100% инфл)</t>
    </r>
  </si>
  <si>
    <t>НДФЛ  ВСЕГО  контингент на 2022г. (ООТ+дивиденды+ др дох И без ин фл)</t>
  </si>
  <si>
    <t>НДФЛ  ВСЕГО  контингент на 2022г. (ООТ+дивиденды+ др дох +ин фл 100%)</t>
  </si>
  <si>
    <t>Прогноз ИНФЛ на 2022 (среднее факт 2019-2020*I ввп 2021г*I ввп 2022г)</t>
  </si>
  <si>
    <t>пени, штрафы, проценты</t>
  </si>
  <si>
    <r>
      <t xml:space="preserve">факт 01.01.2021г. (контингент по дох. иностр.физ.л.) это 100%  </t>
    </r>
    <r>
      <rPr>
        <b/>
        <sz val="10"/>
        <rFont val="Times New Roman"/>
        <family val="1"/>
      </rPr>
      <t>Расчет: (17,0/85%)</t>
    </r>
  </si>
  <si>
    <t>факт 01.01.2020г. (контингент по дох. иностр.физ.л.)</t>
  </si>
  <si>
    <t>Иностранные физические лица</t>
  </si>
  <si>
    <t>Иностранные лица</t>
  </si>
  <si>
    <t>ПРОГНОЗ  НДФЛ по др доходам без ин фл на 2022 г.   (прогноз по 2019 + прогноз по 2020 + прогноз по  6 мес. 2021)/3</t>
  </si>
  <si>
    <t>ПРОГНОЗ  НДФЛ  по др доходам  на 2022 г.  (факт 01.08.2021 * I ввп 2022)</t>
  </si>
  <si>
    <t>фактическое поступление налога по другим доходам на 01.08.2021 г. контингент с учетом разовых поступлений</t>
  </si>
  <si>
    <t>-</t>
  </si>
  <si>
    <t>другие разовые на 01.08.2021 г.</t>
  </si>
  <si>
    <t>доначисления, задолженность, другие   на 01.08.2021 г.</t>
  </si>
  <si>
    <t>пени, штрафы, проценты  на 01.08.2021 г.</t>
  </si>
  <si>
    <t>фактическое поступление налога по другим доходам  на 01.08.2021 г. контингент по отчету (без инфл)</t>
  </si>
  <si>
    <t>ПРОГНОЗ  НДФЛ  по др доходам  на 2022 г.  (факт 2020 * I ввп 2021 * I ввп 2022)</t>
  </si>
  <si>
    <t>фактическое поступление налога по другим доходам  в 2020 году контингент с учетом разовых поступлений</t>
  </si>
  <si>
    <t>другие разовые</t>
  </si>
  <si>
    <t>доначисления, задолженность, другие</t>
  </si>
  <si>
    <t>фактическое поступление налога по другим доходам  в 2020 году контингент по отчету (без инфл)</t>
  </si>
  <si>
    <t>ПРОГНОЗ  НДФЛ  по др доходам  на 2022 г.  (факт 2019* I ввп 2020 * I ввп 2021* I ввп 2022)</t>
  </si>
  <si>
    <t>фактическое поступление налога по другим доходам  в 2019 году контингент с учетом разовых поступлений</t>
  </si>
  <si>
    <t>фактическое поступление налога по другим доходам  в 2019 году контингент по отчету (без инфл)</t>
  </si>
  <si>
    <t>Другие доходы</t>
  </si>
  <si>
    <t>Прогноз дивидендов на 2022 год (ср факт за 2018-2020* индекс ввп на 2021 и на 2022гг)</t>
  </si>
  <si>
    <t>среднее за 5 лет</t>
  </si>
  <si>
    <t xml:space="preserve"> (доходы по 13% - девиденды по 5-НДФЛ)</t>
  </si>
  <si>
    <t>фактическое поступление дивидендов (только по резидентам) контингент (исключенные из 1010201)</t>
  </si>
  <si>
    <t>Дивиденды резидендов</t>
  </si>
  <si>
    <t>ПРОГНОЗ  НДФЛ от ООТ  на 2022 г. по % изъятия скорр МИН за 1 год и 3 года (рассчетному)</t>
  </si>
  <si>
    <t xml:space="preserve">объем оплаты труда на 2022г.               -1 вар-т </t>
  </si>
  <si>
    <t>% изъятия скорр МИН за 1 год и 3 года (рассчетный)</t>
  </si>
  <si>
    <t>макс % изъятия м/ж скорр. за 3 года факт. по МО и скорр. среднеобл.</t>
  </si>
  <si>
    <t>среднеобластной процент изъятия 2019-2021 годов скорректированный на изменение вычетов и на условия 2022 г.</t>
  </si>
  <si>
    <t>среднеобластной процент изъятия 2020 года скорректированный на изменение вычетов и на условия 2022 г.</t>
  </si>
  <si>
    <t>макс % изьятия м/ж скорр. за 2020 год факт. по МО и скорр. среднеобл.</t>
  </si>
  <si>
    <t>% средний скорректированный за 2020 год</t>
  </si>
  <si>
    <t>Корректировка на фактическое снижение % изъятия за 2 отчетных года</t>
  </si>
  <si>
    <t>Корректировка на изменение объемов вычетов налогового законодательства</t>
  </si>
  <si>
    <t>% изъятия 2020 года (факт/V опл труда)</t>
  </si>
  <si>
    <t>поступление налога в 2020 году с учетом динамики проср.задолж.по з.пл. и с уч корр на пени, штр, донач</t>
  </si>
  <si>
    <t>сумма налога с проср. задолж. з.пл.</t>
  </si>
  <si>
    <t>другие разовые (доходы по 13% - девиденды по 5-НДФЛ)</t>
  </si>
  <si>
    <t>доначисления по контрольной работе налоговых органов, задолженность прошлых лет,  другие</t>
  </si>
  <si>
    <t xml:space="preserve"> пени, штрафы, проценты</t>
  </si>
  <si>
    <t>Поступления разового характера:</t>
  </si>
  <si>
    <t xml:space="preserve">фактическое поступление налога от ООТ в 2020 году контингент по отчету              </t>
  </si>
  <si>
    <t>объем оплаты труда 2020 г.  (отчет)</t>
  </si>
  <si>
    <t>Налог на доходы физ.лиц, по которому налоговой базой является объем оплаты труда</t>
  </si>
  <si>
    <t>% изъятия 2019 года (факт/V опл труда)</t>
  </si>
  <si>
    <t>поступление налога в 2019 году с учетом динамики проср.задолж.по з.пл. и с уч корр на пени, штр, донач</t>
  </si>
  <si>
    <t xml:space="preserve">фактическое поступление налога от ООТ в 2019 году контингент по отчету              </t>
  </si>
  <si>
    <t>объем оплаты труда 2019 г.  (отчет)</t>
  </si>
  <si>
    <t>% изъятия 2018 года (факт/V опл труда)</t>
  </si>
  <si>
    <t>поступление налога в 2018 году с учетом динамики проср.задолж.по з.пл. и с уч корр на пени, штр, донач</t>
  </si>
  <si>
    <t xml:space="preserve">фактическое поступление налога от ООТ в 2018 году контингент по отчету              </t>
  </si>
  <si>
    <t>объем оплаты труда 2018 г.  (отчет)</t>
  </si>
  <si>
    <t>Расчет процента изъятия</t>
  </si>
  <si>
    <t>на 2024г.</t>
  </si>
  <si>
    <t>на 2023г.</t>
  </si>
  <si>
    <t>на 2022г.</t>
  </si>
  <si>
    <t>на 2021г.</t>
  </si>
  <si>
    <t>на 2020г.</t>
  </si>
  <si>
    <t>Справочно: Индексы валового регионального продукта (показатели социально-экономического развития области)</t>
  </si>
  <si>
    <t>Уйский</t>
  </si>
  <si>
    <t>Наименование МО</t>
  </si>
  <si>
    <t>Масловское</t>
  </si>
  <si>
    <t>Значение                     (тыс. рублей или %)</t>
  </si>
  <si>
    <t>№ п/п</t>
  </si>
  <si>
    <t xml:space="preserve">Расчет налога на доходы физических лиц на 2022-2024гг  (по 1 вар- ту ООТ) 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</si>
</sst>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 ;[Red]\-#,##0\ "/>
    <numFmt numFmtId="194" formatCode="#,##0.0"/>
    <numFmt numFmtId="195" formatCode="#,##0.0_ ;\-#,##0.0\ "/>
    <numFmt numFmtId="196" formatCode="#,##0.000"/>
    <numFmt numFmtId="197" formatCode="0.000%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"/>
    <numFmt numFmtId="207" formatCode="0.0000"/>
    <numFmt numFmtId="208" formatCode="0.00000"/>
    <numFmt numFmtId="209" formatCode="0.000000"/>
    <numFmt numFmtId="210" formatCode="0.0%"/>
    <numFmt numFmtId="211" formatCode="0.0E+00"/>
    <numFmt numFmtId="212" formatCode="0E+00"/>
    <numFmt numFmtId="213" formatCode="#,##0.0_ ;[Red]\-#,##0.0\ "/>
    <numFmt numFmtId="214" formatCode="#,##0.0000"/>
    <numFmt numFmtId="215" formatCode="#,##0.00000"/>
    <numFmt numFmtId="216" formatCode="0.0000000"/>
    <numFmt numFmtId="217" formatCode="#,##0.000000"/>
    <numFmt numFmtId="218" formatCode="#,##0.0000000"/>
    <numFmt numFmtId="219" formatCode="#,##0.00000000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 CYR"/>
      <family val="0"/>
    </font>
    <font>
      <sz val="10"/>
      <name val="Arial"/>
      <family val="2"/>
    </font>
    <font>
      <b/>
      <sz val="13"/>
      <color indexed="56"/>
      <name val="Times New Roman"/>
      <family val="1"/>
    </font>
    <font>
      <sz val="13"/>
      <color indexed="56"/>
      <name val="Times New Roman"/>
      <family val="1"/>
    </font>
    <font>
      <b/>
      <sz val="12"/>
      <color indexed="5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Times New Roman"/>
      <family val="1"/>
    </font>
    <font>
      <sz val="14"/>
      <color indexed="18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u val="single"/>
      <sz val="9"/>
      <name val="Arial Cyr"/>
      <family val="0"/>
    </font>
    <font>
      <u val="single"/>
      <sz val="10"/>
      <name val="Arial Cyr"/>
      <family val="0"/>
    </font>
    <font>
      <sz val="11"/>
      <name val="Times New Roman"/>
      <family val="1"/>
    </font>
    <font>
      <b/>
      <sz val="9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66"/>
      <name val="Times New Roman Cyr"/>
      <family val="1"/>
    </font>
    <font>
      <sz val="12"/>
      <color rgb="FF000066"/>
      <name val="Times New Roman"/>
      <family val="1"/>
    </font>
    <font>
      <b/>
      <sz val="12"/>
      <color rgb="FF000066"/>
      <name val="Times New Roman Cyr"/>
      <family val="1"/>
    </font>
    <font>
      <sz val="14"/>
      <color rgb="FF000066"/>
      <name val="Times New Roman Cyr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6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top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wrapText="1"/>
      <protection/>
    </xf>
    <xf numFmtId="0" fontId="72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vertical="center"/>
    </xf>
    <xf numFmtId="194" fontId="72" fillId="0" borderId="12" xfId="0" applyNumberFormat="1" applyFont="1" applyFill="1" applyBorder="1" applyAlignment="1">
      <alignment vertical="center"/>
    </xf>
    <xf numFmtId="0" fontId="7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top" wrapText="1"/>
    </xf>
    <xf numFmtId="210" fontId="72" fillId="0" borderId="12" xfId="0" applyNumberFormat="1" applyFont="1" applyFill="1" applyBorder="1" applyAlignment="1">
      <alignment horizontal="center" vertical="top" wrapText="1"/>
    </xf>
    <xf numFmtId="10" fontId="72" fillId="0" borderId="12" xfId="0" applyNumberFormat="1" applyFont="1" applyFill="1" applyBorder="1" applyAlignment="1">
      <alignment horizontal="center" vertical="top" wrapText="1"/>
    </xf>
    <xf numFmtId="10" fontId="72" fillId="0" borderId="12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1" fontId="72" fillId="0" borderId="12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top" wrapText="1"/>
    </xf>
    <xf numFmtId="0" fontId="72" fillId="0" borderId="12" xfId="0" applyFont="1" applyFill="1" applyBorder="1" applyAlignment="1">
      <alignment horizontal="right" vertical="center"/>
    </xf>
    <xf numFmtId="0" fontId="72" fillId="0" borderId="12" xfId="0" applyFont="1" applyBorder="1" applyAlignment="1">
      <alignment horizontal="right" vertical="center" wrapText="1"/>
    </xf>
    <xf numFmtId="1" fontId="72" fillId="0" borderId="12" xfId="0" applyNumberFormat="1" applyFont="1" applyBorder="1" applyAlignment="1">
      <alignment horizontal="right" vertical="center" wrapText="1"/>
    </xf>
    <xf numFmtId="1" fontId="72" fillId="0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wrapText="1"/>
    </xf>
    <xf numFmtId="0" fontId="72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1" fontId="4" fillId="0" borderId="12" xfId="0" applyNumberFormat="1" applyFont="1" applyBorder="1" applyAlignment="1">
      <alignment horizontal="right" vertic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wrapText="1"/>
    </xf>
    <xf numFmtId="192" fontId="4" fillId="0" borderId="12" xfId="0" applyNumberFormat="1" applyFont="1" applyFill="1" applyBorder="1" applyAlignment="1">
      <alignment vertical="center"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2" xfId="57" applyFont="1" applyFill="1" applyBorder="1" applyAlignment="1">
      <alignment horizontal="center"/>
      <protection/>
    </xf>
    <xf numFmtId="0" fontId="8" fillId="0" borderId="14" xfId="57" applyFont="1" applyFill="1" applyBorder="1" applyAlignment="1">
      <alignment horizontal="center" wrapText="1"/>
      <protection/>
    </xf>
    <xf numFmtId="0" fontId="8" fillId="0" borderId="21" xfId="57" applyFont="1" applyFill="1" applyBorder="1" applyAlignment="1">
      <alignment horizontal="center" wrapText="1"/>
      <protection/>
    </xf>
    <xf numFmtId="0" fontId="6" fillId="0" borderId="0" xfId="57" applyFont="1" applyFill="1" applyAlignment="1">
      <alignment horizontal="center" wrapText="1"/>
      <protection/>
    </xf>
    <xf numFmtId="0" fontId="7" fillId="0" borderId="13" xfId="57" applyFont="1" applyFill="1" applyBorder="1" applyAlignment="1">
      <alignment horizontal="right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23" xfId="57" applyFont="1" applyFill="1" applyBorder="1" applyAlignment="1">
      <alignment horizontal="center" vertical="center" wrapText="1"/>
      <protection/>
    </xf>
    <xf numFmtId="0" fontId="7" fillId="0" borderId="20" xfId="57" applyFont="1" applyFill="1" applyBorder="1" applyAlignment="1">
      <alignment horizontal="center" vertical="center" wrapText="1"/>
      <protection/>
    </xf>
    <xf numFmtId="0" fontId="7" fillId="0" borderId="13" xfId="57" applyFont="1" applyFill="1" applyBorder="1" applyAlignment="1">
      <alignment horizontal="center" vertical="center" wrapText="1"/>
      <protection/>
    </xf>
    <xf numFmtId="0" fontId="7" fillId="0" borderId="15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/>
      <protection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7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2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6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NumberFormat="1" applyFont="1" applyAlignment="1">
      <alignment/>
    </xf>
    <xf numFmtId="0" fontId="35" fillId="0" borderId="12" xfId="0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10" fillId="0" borderId="0" xfId="0" applyFont="1" applyFill="1" applyBorder="1" applyAlignment="1">
      <alignment horizontal="left" vertical="top" wrapText="1"/>
    </xf>
    <xf numFmtId="0" fontId="35" fillId="33" borderId="12" xfId="0" applyFont="1" applyFill="1" applyBorder="1" applyAlignment="1" applyProtection="1">
      <alignment/>
      <protection/>
    </xf>
    <xf numFmtId="4" fontId="9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top" wrapText="1"/>
    </xf>
    <xf numFmtId="4" fontId="35" fillId="0" borderId="0" xfId="0" applyNumberFormat="1" applyFont="1" applyBorder="1" applyAlignment="1">
      <alignment/>
    </xf>
    <xf numFmtId="4" fontId="10" fillId="33" borderId="12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 vertical="top" wrapText="1"/>
    </xf>
    <xf numFmtId="4" fontId="35" fillId="0" borderId="12" xfId="0" applyNumberFormat="1" applyFont="1" applyFill="1" applyBorder="1" applyAlignment="1" applyProtection="1">
      <alignment/>
      <protection locked="0"/>
    </xf>
    <xf numFmtId="4" fontId="10" fillId="0" borderId="12" xfId="0" applyNumberFormat="1" applyFont="1" applyFill="1" applyBorder="1" applyAlignment="1" applyProtection="1">
      <alignment horizontal="right" vertical="top" wrapText="1"/>
      <protection locked="0"/>
    </xf>
    <xf numFmtId="0" fontId="10" fillId="0" borderId="12" xfId="0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 applyProtection="1">
      <alignment horizontal="center" vertical="top" wrapText="1"/>
      <protection locked="0"/>
    </xf>
    <xf numFmtId="4" fontId="35" fillId="0" borderId="10" xfId="0" applyNumberFormat="1" applyFont="1" applyFill="1" applyBorder="1" applyAlignment="1" applyProtection="1">
      <alignment/>
      <protection locked="0"/>
    </xf>
    <xf numFmtId="4" fontId="10" fillId="33" borderId="10" xfId="0" applyNumberFormat="1" applyFont="1" applyFill="1" applyBorder="1" applyAlignment="1" applyProtection="1">
      <alignment horizontal="right" vertical="top" wrapText="1"/>
      <protection/>
    </xf>
    <xf numFmtId="4" fontId="10" fillId="0" borderId="10" xfId="0" applyNumberFormat="1" applyFont="1" applyFill="1" applyBorder="1" applyAlignment="1" applyProtection="1">
      <alignment horizontal="right" vertical="top" wrapText="1"/>
      <protection locked="0"/>
    </xf>
    <xf numFmtId="4" fontId="10" fillId="0" borderId="19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9" xfId="0" applyNumberFormat="1" applyFont="1" applyFill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>
      <alignment horizontal="left" vertical="top" wrapText="1"/>
    </xf>
    <xf numFmtId="0" fontId="10" fillId="0" borderId="22" xfId="0" applyNumberFormat="1" applyFont="1" applyBorder="1" applyAlignment="1">
      <alignment horizontal="center" vertical="top" wrapText="1"/>
    </xf>
    <xf numFmtId="4" fontId="10" fillId="0" borderId="15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5" xfId="0" applyNumberFormat="1" applyFont="1" applyFill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center" vertical="top" wrapText="1"/>
    </xf>
    <xf numFmtId="4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2" xfId="0" applyNumberFormat="1" applyFont="1" applyFill="1" applyBorder="1" applyAlignment="1" applyProtection="1">
      <alignment horizontal="left" vertical="top" wrapText="1"/>
      <protection locked="0"/>
    </xf>
    <xf numFmtId="4" fontId="10" fillId="0" borderId="22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5" fillId="0" borderId="11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left" vertical="top" wrapText="1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>
      <alignment horizontal="right" vertical="top" wrapText="1"/>
    </xf>
    <xf numFmtId="4" fontId="10" fillId="0" borderId="10" xfId="0" applyNumberFormat="1" applyFont="1" applyBorder="1" applyAlignment="1" applyProtection="1">
      <alignment horizontal="center" vertical="top" wrapText="1"/>
      <protection/>
    </xf>
    <xf numFmtId="4" fontId="35" fillId="0" borderId="10" xfId="0" applyNumberFormat="1" applyFont="1" applyFill="1" applyBorder="1" applyAlignment="1" applyProtection="1">
      <alignment/>
      <protection/>
    </xf>
    <xf numFmtId="4" fontId="35" fillId="0" borderId="12" xfId="0" applyNumberFormat="1" applyFont="1" applyFill="1" applyBorder="1" applyAlignment="1" applyProtection="1">
      <alignment/>
      <protection/>
    </xf>
    <xf numFmtId="4" fontId="10" fillId="33" borderId="10" xfId="0" applyNumberFormat="1" applyFont="1" applyFill="1" applyBorder="1" applyAlignment="1" applyProtection="1">
      <alignment horizontal="center"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4" fontId="10" fillId="0" borderId="15" xfId="0" applyNumberFormat="1" applyFont="1" applyFill="1" applyBorder="1" applyAlignment="1" applyProtection="1">
      <alignment horizontal="center" vertical="top" wrapText="1"/>
      <protection/>
    </xf>
    <xf numFmtId="4" fontId="10" fillId="0" borderId="15" xfId="0" applyNumberFormat="1" applyFont="1" applyFill="1" applyBorder="1" applyAlignment="1" applyProtection="1">
      <alignment horizontal="left" vertical="top" wrapText="1"/>
      <protection/>
    </xf>
    <xf numFmtId="4" fontId="10" fillId="0" borderId="15" xfId="0" applyNumberFormat="1" applyFont="1" applyFill="1" applyBorder="1" applyAlignment="1" applyProtection="1">
      <alignment horizontal="right" vertical="top" wrapText="1"/>
      <protection locked="0"/>
    </xf>
    <xf numFmtId="4" fontId="10" fillId="33" borderId="15" xfId="0" applyNumberFormat="1" applyFont="1" applyFill="1" applyBorder="1" applyAlignment="1" applyProtection="1">
      <alignment horizontal="right" vertical="top" wrapText="1"/>
      <protection/>
    </xf>
    <xf numFmtId="4" fontId="10" fillId="0" borderId="10" xfId="0" applyNumberFormat="1" applyFont="1" applyFill="1" applyBorder="1" applyAlignment="1" applyProtection="1">
      <alignment vertical="top" wrapText="1"/>
      <protection locked="0"/>
    </xf>
    <xf numFmtId="0" fontId="10" fillId="0" borderId="1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55" fillId="0" borderId="0" xfId="55">
      <alignment/>
      <protection/>
    </xf>
    <xf numFmtId="0" fontId="55" fillId="0" borderId="0" xfId="55" applyBorder="1">
      <alignment/>
      <protection/>
    </xf>
    <xf numFmtId="0" fontId="0" fillId="0" borderId="0" xfId="54">
      <alignment/>
      <protection/>
    </xf>
    <xf numFmtId="0" fontId="40" fillId="0" borderId="0" xfId="54" applyFont="1">
      <alignment/>
      <protection/>
    </xf>
    <xf numFmtId="0" fontId="41" fillId="0" borderId="0" xfId="54" applyFont="1" applyBorder="1" applyAlignment="1">
      <alignment horizontal="center"/>
      <protection/>
    </xf>
    <xf numFmtId="0" fontId="42" fillId="0" borderId="0" xfId="54" applyFont="1">
      <alignment/>
      <protection/>
    </xf>
    <xf numFmtId="0" fontId="43" fillId="0" borderId="0" xfId="54" applyFont="1">
      <alignment/>
      <protection/>
    </xf>
    <xf numFmtId="0" fontId="40" fillId="0" borderId="0" xfId="54" applyFont="1" applyAlignment="1">
      <alignment wrapText="1"/>
      <protection/>
    </xf>
    <xf numFmtId="0" fontId="63" fillId="0" borderId="23" xfId="55" applyFont="1" applyBorder="1" applyAlignment="1">
      <alignment horizontal="center" wrapText="1"/>
      <protection/>
    </xf>
    <xf numFmtId="14" fontId="44" fillId="0" borderId="23" xfId="54" applyNumberFormat="1" applyFont="1" applyBorder="1" applyAlignment="1">
      <alignment horizontal="center" wrapText="1"/>
      <protection/>
    </xf>
    <xf numFmtId="213" fontId="45" fillId="0" borderId="12" xfId="55" applyNumberFormat="1" applyFont="1" applyFill="1" applyBorder="1">
      <alignment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55" fillId="0" borderId="12" xfId="55" applyBorder="1">
      <alignment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6" borderId="12" xfId="55" applyFont="1" applyFill="1" applyBorder="1" applyAlignment="1">
      <alignment horizontal="center" vertical="center" wrapText="1"/>
      <protection/>
    </xf>
    <xf numFmtId="213" fontId="46" fillId="0" borderId="12" xfId="55" applyNumberFormat="1" applyFont="1" applyFill="1" applyBorder="1">
      <alignment/>
      <protection/>
    </xf>
    <xf numFmtId="0" fontId="47" fillId="0" borderId="12" xfId="55" applyFont="1" applyFill="1" applyBorder="1" applyAlignment="1">
      <alignment horizontal="center" vertical="center" wrapText="1"/>
      <protection/>
    </xf>
    <xf numFmtId="0" fontId="9" fillId="3" borderId="12" xfId="55" applyFont="1" applyFill="1" applyBorder="1" applyAlignment="1">
      <alignment horizontal="center" vertical="center" wrapText="1"/>
      <protection/>
    </xf>
    <xf numFmtId="9" fontId="9" fillId="11" borderId="12" xfId="55" applyNumberFormat="1" applyFont="1" applyFill="1" applyBorder="1" applyAlignment="1">
      <alignment horizontal="center" vertical="center" wrapText="1"/>
      <protection/>
    </xf>
    <xf numFmtId="194" fontId="46" fillId="0" borderId="12" xfId="55" applyNumberFormat="1" applyFont="1" applyFill="1" applyBorder="1">
      <alignment/>
      <protection/>
    </xf>
    <xf numFmtId="194" fontId="45" fillId="0" borderId="12" xfId="55" applyNumberFormat="1" applyFont="1" applyFill="1" applyBorder="1">
      <alignment/>
      <protection/>
    </xf>
    <xf numFmtId="4" fontId="45" fillId="0" borderId="12" xfId="55" applyNumberFormat="1" applyFont="1" applyFill="1" applyBorder="1">
      <alignment/>
      <protection/>
    </xf>
    <xf numFmtId="0" fontId="9" fillId="0" borderId="12" xfId="55" applyFont="1" applyFill="1" applyBorder="1" applyAlignment="1">
      <alignment horizontal="left" vertical="center" wrapText="1"/>
      <protection/>
    </xf>
    <xf numFmtId="0" fontId="9" fillId="13" borderId="12" xfId="55" applyFont="1" applyFill="1" applyBorder="1" applyAlignment="1">
      <alignment horizontal="center" vertical="center" wrapText="1"/>
      <protection/>
    </xf>
    <xf numFmtId="0" fontId="9" fillId="13" borderId="12" xfId="55" applyFont="1" applyFill="1" applyBorder="1" applyAlignment="1">
      <alignment horizontal="center" vertical="center" wrapText="1"/>
      <protection/>
    </xf>
    <xf numFmtId="4" fontId="45" fillId="0" borderId="12" xfId="55" applyNumberFormat="1" applyFont="1" applyFill="1" applyBorder="1" applyAlignment="1">
      <alignment horizontal="right"/>
      <protection/>
    </xf>
    <xf numFmtId="0" fontId="11" fillId="34" borderId="12" xfId="55" applyFont="1" applyFill="1" applyBorder="1" applyAlignment="1">
      <alignment horizontal="center" vertical="center" wrapText="1"/>
      <protection/>
    </xf>
    <xf numFmtId="194" fontId="45" fillId="0" borderId="11" xfId="55" applyNumberFormat="1" applyFont="1" applyFill="1" applyBorder="1">
      <alignment/>
      <protection/>
    </xf>
    <xf numFmtId="0" fontId="13" fillId="3" borderId="12" xfId="55" applyFont="1" applyFill="1" applyBorder="1" applyAlignment="1">
      <alignment horizontal="center" vertical="center" wrapText="1"/>
      <protection/>
    </xf>
    <xf numFmtId="0" fontId="49" fillId="0" borderId="12" xfId="55" applyFont="1" applyFill="1" applyBorder="1" applyAlignment="1">
      <alignment horizontal="center" vertical="center" wrapText="1"/>
      <protection/>
    </xf>
    <xf numFmtId="0" fontId="9" fillId="31" borderId="12" xfId="55" applyFont="1" applyFill="1" applyBorder="1" applyAlignment="1">
      <alignment horizontal="center" vertical="center" wrapText="1"/>
      <protection/>
    </xf>
    <xf numFmtId="0" fontId="45" fillId="0" borderId="12" xfId="55" applyFont="1" applyBorder="1">
      <alignment/>
      <protection/>
    </xf>
    <xf numFmtId="0" fontId="13" fillId="34" borderId="12" xfId="55" applyFont="1" applyFill="1" applyBorder="1" applyAlignment="1">
      <alignment horizontal="center" vertical="center" wrapText="1"/>
      <protection/>
    </xf>
    <xf numFmtId="0" fontId="9" fillId="11" borderId="12" xfId="55" applyFont="1" applyFill="1" applyBorder="1" applyAlignment="1">
      <alignment horizontal="center" vertical="center" wrapText="1"/>
      <protection/>
    </xf>
    <xf numFmtId="0" fontId="9" fillId="35" borderId="12" xfId="55" applyFont="1" applyFill="1" applyBorder="1" applyAlignment="1">
      <alignment horizontal="center" vertical="center" wrapText="1"/>
      <protection/>
    </xf>
    <xf numFmtId="4" fontId="45" fillId="0" borderId="12" xfId="55" applyNumberFormat="1" applyFont="1" applyFill="1" applyBorder="1" applyAlignment="1">
      <alignment horizontal="center"/>
      <protection/>
    </xf>
    <xf numFmtId="0" fontId="47" fillId="0" borderId="12" xfId="55" applyFont="1" applyFill="1" applyBorder="1" applyAlignment="1">
      <alignment horizontal="center" vertical="center" wrapText="1"/>
      <protection/>
    </xf>
    <xf numFmtId="0" fontId="9" fillId="35" borderId="21" xfId="55" applyFont="1" applyFill="1" applyBorder="1" applyAlignment="1">
      <alignment horizontal="center" vertical="center" wrapText="1"/>
      <protection/>
    </xf>
    <xf numFmtId="0" fontId="9" fillId="35" borderId="24" xfId="55" applyFont="1" applyFill="1" applyBorder="1" applyAlignment="1">
      <alignment horizontal="center" vertical="center" wrapText="1"/>
      <protection/>
    </xf>
    <xf numFmtId="0" fontId="9" fillId="35" borderId="14" xfId="55" applyFont="1" applyFill="1" applyBorder="1" applyAlignment="1">
      <alignment horizontal="center" vertical="center" wrapText="1"/>
      <protection/>
    </xf>
    <xf numFmtId="194" fontId="55" fillId="0" borderId="12" xfId="55" applyNumberFormat="1" applyFill="1" applyBorder="1">
      <alignment/>
      <protection/>
    </xf>
    <xf numFmtId="4" fontId="55" fillId="0" borderId="12" xfId="55" applyNumberFormat="1" applyFill="1" applyBorder="1">
      <alignment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50" fillId="34" borderId="12" xfId="55" applyFont="1" applyFill="1" applyBorder="1" applyAlignment="1">
      <alignment horizontal="center" vertical="center" wrapText="1"/>
      <protection/>
    </xf>
    <xf numFmtId="0" fontId="76" fillId="0" borderId="12" xfId="55" applyFont="1" applyBorder="1" applyAlignment="1">
      <alignment vertical="center" wrapText="1"/>
      <protection/>
    </xf>
    <xf numFmtId="0" fontId="11" fillId="6" borderId="12" xfId="55" applyFont="1" applyFill="1" applyBorder="1" applyAlignment="1">
      <alignment horizontal="center" vertical="center" wrapText="1"/>
      <protection/>
    </xf>
    <xf numFmtId="196" fontId="55" fillId="0" borderId="12" xfId="55" applyNumberFormat="1" applyFill="1" applyBorder="1">
      <alignment/>
      <protection/>
    </xf>
    <xf numFmtId="0" fontId="13" fillId="36" borderId="21" xfId="55" applyFont="1" applyFill="1" applyBorder="1" applyAlignment="1">
      <alignment horizontal="center" vertical="center" wrapText="1"/>
      <protection/>
    </xf>
    <xf numFmtId="0" fontId="13" fillId="36" borderId="24" xfId="55" applyFont="1" applyFill="1" applyBorder="1" applyAlignment="1">
      <alignment horizontal="center" vertical="center" wrapText="1"/>
      <protection/>
    </xf>
    <xf numFmtId="0" fontId="13" fillId="36" borderId="14" xfId="55" applyFont="1" applyFill="1" applyBorder="1" applyAlignment="1">
      <alignment horizontal="center" vertical="center" wrapText="1"/>
      <protection/>
    </xf>
    <xf numFmtId="206" fontId="55" fillId="0" borderId="0" xfId="55" applyNumberFormat="1">
      <alignment/>
      <protection/>
    </xf>
    <xf numFmtId="196" fontId="45" fillId="0" borderId="12" xfId="55" applyNumberFormat="1" applyFont="1" applyFill="1" applyBorder="1">
      <alignment/>
      <protection/>
    </xf>
    <xf numFmtId="0" fontId="13" fillId="36" borderId="12" xfId="55" applyFont="1" applyFill="1" applyBorder="1" applyAlignment="1">
      <alignment horizontal="center" vertical="center" wrapText="1"/>
      <protection/>
    </xf>
    <xf numFmtId="214" fontId="55" fillId="0" borderId="12" xfId="55" applyNumberFormat="1" applyFill="1" applyBorder="1">
      <alignment/>
      <protection/>
    </xf>
    <xf numFmtId="0" fontId="9" fillId="36" borderId="12" xfId="55" applyFont="1" applyFill="1" applyBorder="1" applyAlignment="1">
      <alignment horizontal="center" vertical="center" wrapText="1"/>
      <protection/>
    </xf>
    <xf numFmtId="206" fontId="55" fillId="0" borderId="12" xfId="55" applyNumberFormat="1" applyBorder="1">
      <alignment/>
      <protection/>
    </xf>
    <xf numFmtId="0" fontId="39" fillId="37" borderId="12" xfId="55" applyFont="1" applyFill="1" applyBorder="1" applyAlignment="1">
      <alignment horizontal="center" vertical="center" wrapText="1"/>
      <protection/>
    </xf>
    <xf numFmtId="0" fontId="47" fillId="0" borderId="12" xfId="55" applyFont="1" applyFill="1" applyBorder="1" applyAlignment="1">
      <alignment vertical="center" wrapText="1"/>
      <protection/>
    </xf>
    <xf numFmtId="4" fontId="55" fillId="0" borderId="12" xfId="55" applyNumberFormat="1" applyFill="1" applyBorder="1" applyAlignment="1">
      <alignment horizontal="right"/>
      <protection/>
    </xf>
    <xf numFmtId="4" fontId="55" fillId="0" borderId="12" xfId="55" applyNumberFormat="1" applyBorder="1" applyAlignment="1">
      <alignment horizontal="right"/>
      <protection/>
    </xf>
    <xf numFmtId="0" fontId="39" fillId="38" borderId="12" xfId="55" applyFont="1" applyFill="1" applyBorder="1" applyAlignment="1">
      <alignment horizontal="center" vertical="center" wrapText="1"/>
      <protection/>
    </xf>
    <xf numFmtId="0" fontId="39" fillId="3" borderId="12" xfId="55" applyFont="1" applyFill="1" applyBorder="1" applyAlignment="1">
      <alignment horizontal="center" vertical="center" wrapText="1"/>
      <protection/>
    </xf>
    <xf numFmtId="196" fontId="55" fillId="0" borderId="12" xfId="55" applyNumberFormat="1" applyFill="1" applyBorder="1" applyAlignment="1">
      <alignment horizontal="right"/>
      <protection/>
    </xf>
    <xf numFmtId="214" fontId="55" fillId="0" borderId="12" xfId="55" applyNumberFormat="1" applyFill="1" applyBorder="1" applyAlignment="1">
      <alignment/>
      <protection/>
    </xf>
    <xf numFmtId="0" fontId="51" fillId="0" borderId="12" xfId="56" applyFont="1" applyBorder="1">
      <alignment/>
      <protection/>
    </xf>
    <xf numFmtId="0" fontId="52" fillId="0" borderId="12" xfId="55" applyFont="1" applyBorder="1" applyAlignment="1">
      <alignment horizontal="center" vertical="center" wrapText="1"/>
      <protection/>
    </xf>
    <xf numFmtId="0" fontId="9" fillId="0" borderId="12" xfId="54" applyFont="1" applyFill="1" applyBorder="1">
      <alignment/>
      <protection/>
    </xf>
    <xf numFmtId="0" fontId="11" fillId="0" borderId="12" xfId="55" applyFont="1" applyFill="1" applyBorder="1" applyAlignment="1">
      <alignment vertical="top" wrapText="1"/>
      <protection/>
    </xf>
    <xf numFmtId="0" fontId="55" fillId="0" borderId="12" xfId="55" applyFont="1" applyBorder="1">
      <alignment/>
      <protection/>
    </xf>
    <xf numFmtId="0" fontId="53" fillId="0" borderId="13" xfId="54" applyFont="1" applyBorder="1" applyAlignment="1">
      <alignment horizontal="center"/>
      <protection/>
    </xf>
    <xf numFmtId="0" fontId="55" fillId="0" borderId="0" xfId="55" applyAlignment="1">
      <alignment horizontal="center" vertical="center" wrapText="1"/>
      <protection/>
    </xf>
    <xf numFmtId="0" fontId="54" fillId="0" borderId="0" xfId="54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 2" xfId="55"/>
    <cellStyle name="Обычный_fr41dfl1" xfId="56"/>
    <cellStyle name="Обычный_Запрос ЕСХН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tabSelected="1" zoomScalePageLayoutView="0" workbookViewId="0" topLeftCell="A13">
      <selection activeCell="B3" sqref="B3"/>
    </sheetView>
  </sheetViews>
  <sheetFormatPr defaultColWidth="9.00390625" defaultRowHeight="12.75"/>
  <cols>
    <col min="1" max="1" width="9.125" style="188" customWidth="1"/>
    <col min="2" max="2" width="7.75390625" style="188" customWidth="1"/>
    <col min="3" max="3" width="27.75390625" style="188" customWidth="1"/>
    <col min="4" max="4" width="22.75390625" style="188" customWidth="1"/>
    <col min="5" max="5" width="21.75390625" style="188" customWidth="1"/>
    <col min="6" max="6" width="9.125" style="188" customWidth="1"/>
    <col min="7" max="7" width="16.125" style="188" bestFit="1" customWidth="1"/>
    <col min="8" max="8" width="55.25390625" style="188" bestFit="1" customWidth="1"/>
    <col min="9" max="9" width="17.75390625" style="188" customWidth="1"/>
    <col min="10" max="10" width="13.375" style="188" customWidth="1"/>
    <col min="11" max="16384" width="9.125" style="188" customWidth="1"/>
  </cols>
  <sheetData>
    <row r="1" spans="2:9" ht="45" customHeight="1">
      <c r="B1" s="261" t="s">
        <v>207</v>
      </c>
      <c r="C1" s="260"/>
      <c r="D1" s="260"/>
      <c r="E1" s="260"/>
      <c r="F1" s="260"/>
      <c r="G1" s="260"/>
      <c r="H1" s="260"/>
      <c r="I1" s="260"/>
    </row>
    <row r="2" spans="2:9" ht="18">
      <c r="B2" s="259" t="s">
        <v>56</v>
      </c>
      <c r="C2" s="259"/>
      <c r="D2" s="259"/>
      <c r="E2" s="259"/>
      <c r="F2" s="259"/>
      <c r="G2" s="259"/>
      <c r="H2" s="259"/>
      <c r="I2" s="259"/>
    </row>
    <row r="3" spans="1:10" ht="24" customHeight="1">
      <c r="A3" s="258" t="s">
        <v>206</v>
      </c>
      <c r="B3" s="257"/>
      <c r="C3" s="257"/>
      <c r="D3" s="257"/>
      <c r="E3" s="257"/>
      <c r="F3" s="257"/>
      <c r="G3" s="257"/>
      <c r="H3" s="256"/>
      <c r="I3" s="255" t="s">
        <v>205</v>
      </c>
      <c r="J3" s="254" t="s">
        <v>204</v>
      </c>
    </row>
    <row r="4" spans="2:10" ht="24" customHeight="1">
      <c r="B4" s="199" t="s">
        <v>203</v>
      </c>
      <c r="C4" s="199"/>
      <c r="D4" s="199"/>
      <c r="E4" s="199"/>
      <c r="F4" s="199"/>
      <c r="G4" s="199"/>
      <c r="H4" s="199"/>
      <c r="I4" s="253" t="s">
        <v>202</v>
      </c>
      <c r="J4" s="200"/>
    </row>
    <row r="5" spans="1:10" ht="24" customHeight="1">
      <c r="A5" s="200">
        <v>1</v>
      </c>
      <c r="B5" s="199" t="s">
        <v>201</v>
      </c>
      <c r="C5" s="199"/>
      <c r="D5" s="199"/>
      <c r="E5" s="232" t="s">
        <v>200</v>
      </c>
      <c r="F5" s="231"/>
      <c r="G5" s="231"/>
      <c r="H5" s="230"/>
      <c r="I5" s="252">
        <v>0.983</v>
      </c>
      <c r="J5" s="252">
        <v>0.983</v>
      </c>
    </row>
    <row r="6" spans="1:10" ht="24" customHeight="1">
      <c r="A6" s="200">
        <v>2</v>
      </c>
      <c r="B6" s="199"/>
      <c r="C6" s="199"/>
      <c r="D6" s="199"/>
      <c r="E6" s="232" t="s">
        <v>199</v>
      </c>
      <c r="F6" s="231"/>
      <c r="G6" s="231"/>
      <c r="H6" s="230"/>
      <c r="I6" s="252">
        <v>1.067</v>
      </c>
      <c r="J6" s="252">
        <v>1.067</v>
      </c>
    </row>
    <row r="7" spans="1:10" ht="24" customHeight="1">
      <c r="A7" s="200">
        <v>3</v>
      </c>
      <c r="B7" s="199"/>
      <c r="C7" s="199"/>
      <c r="D7" s="199"/>
      <c r="E7" s="232" t="s">
        <v>198</v>
      </c>
      <c r="F7" s="231"/>
      <c r="G7" s="231"/>
      <c r="H7" s="230"/>
      <c r="I7" s="252">
        <v>1.015</v>
      </c>
      <c r="J7" s="252">
        <v>1.015</v>
      </c>
    </row>
    <row r="8" spans="1:10" ht="24" customHeight="1">
      <c r="A8" s="200">
        <v>4</v>
      </c>
      <c r="B8" s="199"/>
      <c r="C8" s="199"/>
      <c r="D8" s="199"/>
      <c r="E8" s="232" t="s">
        <v>197</v>
      </c>
      <c r="F8" s="231"/>
      <c r="G8" s="231"/>
      <c r="H8" s="230"/>
      <c r="I8" s="200">
        <v>1.019</v>
      </c>
      <c r="J8" s="200">
        <v>1.019</v>
      </c>
    </row>
    <row r="9" spans="1:10" ht="24" customHeight="1">
      <c r="A9" s="200">
        <v>5</v>
      </c>
      <c r="B9" s="199"/>
      <c r="C9" s="199"/>
      <c r="D9" s="199"/>
      <c r="E9" s="199" t="s">
        <v>196</v>
      </c>
      <c r="F9" s="199"/>
      <c r="G9" s="199"/>
      <c r="H9" s="199"/>
      <c r="I9" s="200">
        <v>1.018</v>
      </c>
      <c r="J9" s="200">
        <v>1.018</v>
      </c>
    </row>
    <row r="10" spans="1:10" ht="24" customHeight="1">
      <c r="A10" s="200">
        <v>6</v>
      </c>
      <c r="B10" s="235" t="s">
        <v>195</v>
      </c>
      <c r="C10" s="199" t="s">
        <v>186</v>
      </c>
      <c r="D10" s="251">
        <v>2018</v>
      </c>
      <c r="E10" s="199" t="s">
        <v>194</v>
      </c>
      <c r="F10" s="199"/>
      <c r="G10" s="199"/>
      <c r="H10" s="199"/>
      <c r="I10" s="249">
        <v>899800</v>
      </c>
      <c r="J10" s="200">
        <v>12196</v>
      </c>
    </row>
    <row r="11" spans="1:10" ht="24" customHeight="1">
      <c r="A11" s="200">
        <v>7</v>
      </c>
      <c r="B11" s="235"/>
      <c r="C11" s="234"/>
      <c r="D11" s="251"/>
      <c r="E11" s="199" t="s">
        <v>193</v>
      </c>
      <c r="F11" s="199"/>
      <c r="G11" s="199"/>
      <c r="H11" s="199"/>
      <c r="I11" s="248">
        <v>119302.9</v>
      </c>
      <c r="J11" s="200">
        <v>1614.5</v>
      </c>
    </row>
    <row r="12" spans="1:10" ht="24" customHeight="1">
      <c r="A12" s="200">
        <v>8</v>
      </c>
      <c r="B12" s="235"/>
      <c r="C12" s="234"/>
      <c r="D12" s="251"/>
      <c r="E12" s="199" t="s">
        <v>183</v>
      </c>
      <c r="F12" s="199"/>
      <c r="G12" s="199"/>
      <c r="H12" s="247" t="s">
        <v>182</v>
      </c>
      <c r="I12" s="209">
        <v>231.5</v>
      </c>
      <c r="J12" s="200">
        <v>0.5</v>
      </c>
    </row>
    <row r="13" spans="1:10" ht="24" customHeight="1">
      <c r="A13" s="200">
        <v>9</v>
      </c>
      <c r="B13" s="235"/>
      <c r="C13" s="234"/>
      <c r="D13" s="251"/>
      <c r="E13" s="199"/>
      <c r="F13" s="199"/>
      <c r="G13" s="199"/>
      <c r="H13" s="247" t="s">
        <v>181</v>
      </c>
      <c r="I13" s="209">
        <v>470.6</v>
      </c>
      <c r="J13" s="200"/>
    </row>
    <row r="14" spans="1:10" ht="24" customHeight="1">
      <c r="A14" s="200">
        <v>10</v>
      </c>
      <c r="B14" s="235"/>
      <c r="C14" s="234"/>
      <c r="D14" s="251"/>
      <c r="E14" s="199"/>
      <c r="F14" s="199"/>
      <c r="G14" s="199"/>
      <c r="H14" s="247" t="s">
        <v>180</v>
      </c>
      <c r="I14" s="209">
        <v>0</v>
      </c>
      <c r="J14" s="209">
        <v>0</v>
      </c>
    </row>
    <row r="15" spans="1:10" ht="24" customHeight="1">
      <c r="A15" s="200">
        <v>11</v>
      </c>
      <c r="B15" s="235"/>
      <c r="C15" s="234"/>
      <c r="D15" s="251"/>
      <c r="E15" s="199" t="s">
        <v>179</v>
      </c>
      <c r="F15" s="199"/>
      <c r="G15" s="199"/>
      <c r="H15" s="199"/>
      <c r="I15" s="229">
        <v>0</v>
      </c>
      <c r="J15" s="229">
        <v>0</v>
      </c>
    </row>
    <row r="16" spans="1:10" ht="24" customHeight="1">
      <c r="A16" s="200">
        <v>12</v>
      </c>
      <c r="B16" s="235"/>
      <c r="C16" s="234"/>
      <c r="D16" s="251"/>
      <c r="E16" s="199" t="s">
        <v>192</v>
      </c>
      <c r="F16" s="199"/>
      <c r="G16" s="199"/>
      <c r="H16" s="199"/>
      <c r="I16" s="229">
        <f>I11-I12-I13-I14-I15</f>
        <v>118600.79999999999</v>
      </c>
      <c r="J16" s="229">
        <f>J11-J12-J13-J14-J15</f>
        <v>1614</v>
      </c>
    </row>
    <row r="17" spans="1:10" ht="24" customHeight="1">
      <c r="A17" s="200">
        <v>13</v>
      </c>
      <c r="B17" s="235"/>
      <c r="C17" s="234"/>
      <c r="D17" s="251"/>
      <c r="E17" s="199" t="s">
        <v>191</v>
      </c>
      <c r="F17" s="199"/>
      <c r="G17" s="199"/>
      <c r="H17" s="199"/>
      <c r="I17" s="236">
        <f>I16/I10*100</f>
        <v>13.180795732384972</v>
      </c>
      <c r="J17" s="245">
        <v>13.181</v>
      </c>
    </row>
    <row r="18" spans="1:10" ht="24" customHeight="1">
      <c r="A18" s="200">
        <v>14</v>
      </c>
      <c r="B18" s="235"/>
      <c r="C18" s="199" t="s">
        <v>186</v>
      </c>
      <c r="D18" s="250">
        <v>2019</v>
      </c>
      <c r="E18" s="199" t="s">
        <v>190</v>
      </c>
      <c r="F18" s="199"/>
      <c r="G18" s="199"/>
      <c r="H18" s="199"/>
      <c r="I18" s="249">
        <v>963900</v>
      </c>
      <c r="J18" s="200">
        <v>13050</v>
      </c>
    </row>
    <row r="19" spans="1:10" ht="24" customHeight="1">
      <c r="A19" s="200">
        <v>15</v>
      </c>
      <c r="B19" s="235"/>
      <c r="C19" s="234"/>
      <c r="D19" s="250"/>
      <c r="E19" s="199" t="s">
        <v>189</v>
      </c>
      <c r="F19" s="199"/>
      <c r="G19" s="199"/>
      <c r="H19" s="199"/>
      <c r="I19" s="248">
        <v>127620.9</v>
      </c>
      <c r="J19" s="200">
        <v>1786</v>
      </c>
    </row>
    <row r="20" spans="1:10" ht="24" customHeight="1">
      <c r="A20" s="200">
        <v>16</v>
      </c>
      <c r="B20" s="235"/>
      <c r="C20" s="234"/>
      <c r="D20" s="250"/>
      <c r="E20" s="199" t="s">
        <v>183</v>
      </c>
      <c r="F20" s="199"/>
      <c r="G20" s="199"/>
      <c r="H20" s="247" t="s">
        <v>182</v>
      </c>
      <c r="I20" s="209">
        <v>699.9</v>
      </c>
      <c r="J20" s="200">
        <v>1</v>
      </c>
    </row>
    <row r="21" spans="1:10" ht="24" customHeight="1">
      <c r="A21" s="200">
        <v>17</v>
      </c>
      <c r="B21" s="235"/>
      <c r="C21" s="234"/>
      <c r="D21" s="250"/>
      <c r="E21" s="199"/>
      <c r="F21" s="199"/>
      <c r="G21" s="199"/>
      <c r="H21" s="247" t="s">
        <v>181</v>
      </c>
      <c r="I21" s="209">
        <v>756.3</v>
      </c>
      <c r="J21" s="200"/>
    </row>
    <row r="22" spans="1:10" ht="24" customHeight="1">
      <c r="A22" s="200">
        <v>18</v>
      </c>
      <c r="B22" s="235"/>
      <c r="C22" s="234"/>
      <c r="D22" s="250"/>
      <c r="E22" s="199"/>
      <c r="F22" s="199"/>
      <c r="G22" s="199"/>
      <c r="H22" s="247" t="s">
        <v>180</v>
      </c>
      <c r="I22" s="209">
        <v>7</v>
      </c>
      <c r="J22" s="200"/>
    </row>
    <row r="23" spans="1:10" ht="24" customHeight="1">
      <c r="A23" s="200">
        <v>19</v>
      </c>
      <c r="B23" s="235"/>
      <c r="C23" s="234"/>
      <c r="D23" s="250"/>
      <c r="E23" s="199" t="s">
        <v>179</v>
      </c>
      <c r="F23" s="199"/>
      <c r="G23" s="199"/>
      <c r="H23" s="199"/>
      <c r="I23" s="229">
        <v>0</v>
      </c>
      <c r="J23" s="200"/>
    </row>
    <row r="24" spans="1:10" ht="24" customHeight="1">
      <c r="A24" s="200">
        <v>20</v>
      </c>
      <c r="B24" s="235"/>
      <c r="C24" s="234"/>
      <c r="D24" s="250"/>
      <c r="E24" s="199" t="s">
        <v>188</v>
      </c>
      <c r="F24" s="199"/>
      <c r="G24" s="199"/>
      <c r="H24" s="199"/>
      <c r="I24" s="229">
        <f>I19-I20-I21-I22-I23</f>
        <v>126157.7</v>
      </c>
      <c r="J24" s="229">
        <f>J19-J20-J21-J22-J23</f>
        <v>1785</v>
      </c>
    </row>
    <row r="25" spans="1:10" ht="24" customHeight="1">
      <c r="A25" s="200">
        <v>21</v>
      </c>
      <c r="B25" s="235"/>
      <c r="C25" s="234"/>
      <c r="D25" s="250"/>
      <c r="E25" s="199" t="s">
        <v>187</v>
      </c>
      <c r="F25" s="199"/>
      <c r="G25" s="199"/>
      <c r="H25" s="199"/>
      <c r="I25" s="236">
        <f>I24/I18*100</f>
        <v>13.088256043158003</v>
      </c>
      <c r="J25" s="245">
        <v>13.088</v>
      </c>
    </row>
    <row r="26" spans="1:10" ht="24" customHeight="1">
      <c r="A26" s="200">
        <v>22</v>
      </c>
      <c r="B26" s="235"/>
      <c r="C26" s="199" t="s">
        <v>186</v>
      </c>
      <c r="D26" s="246">
        <v>2020</v>
      </c>
      <c r="E26" s="199" t="s">
        <v>185</v>
      </c>
      <c r="F26" s="199"/>
      <c r="G26" s="199"/>
      <c r="H26" s="199"/>
      <c r="I26" s="249">
        <v>979600</v>
      </c>
      <c r="J26" s="200">
        <v>13259</v>
      </c>
    </row>
    <row r="27" spans="1:10" ht="24" customHeight="1">
      <c r="A27" s="200">
        <v>23</v>
      </c>
      <c r="B27" s="235"/>
      <c r="C27" s="234"/>
      <c r="D27" s="246"/>
      <c r="E27" s="199" t="s">
        <v>184</v>
      </c>
      <c r="F27" s="199"/>
      <c r="G27" s="199"/>
      <c r="H27" s="199"/>
      <c r="I27" s="248">
        <v>135477.5</v>
      </c>
      <c r="J27" s="200">
        <v>1978.5</v>
      </c>
    </row>
    <row r="28" spans="1:10" ht="24" customHeight="1">
      <c r="A28" s="200">
        <v>24</v>
      </c>
      <c r="B28" s="235"/>
      <c r="C28" s="234"/>
      <c r="D28" s="246"/>
      <c r="E28" s="199" t="s">
        <v>183</v>
      </c>
      <c r="F28" s="199"/>
      <c r="G28" s="199"/>
      <c r="H28" s="247" t="s">
        <v>182</v>
      </c>
      <c r="I28" s="209">
        <v>402.1</v>
      </c>
      <c r="J28" s="200"/>
    </row>
    <row r="29" spans="1:10" ht="24" customHeight="1">
      <c r="A29" s="200">
        <v>25</v>
      </c>
      <c r="B29" s="235"/>
      <c r="C29" s="234"/>
      <c r="D29" s="246"/>
      <c r="E29" s="199"/>
      <c r="F29" s="199"/>
      <c r="G29" s="199"/>
      <c r="H29" s="247" t="s">
        <v>181</v>
      </c>
      <c r="I29" s="209">
        <v>242.9</v>
      </c>
      <c r="J29" s="200">
        <v>0</v>
      </c>
    </row>
    <row r="30" spans="1:10" ht="24" customHeight="1">
      <c r="A30" s="200">
        <v>26</v>
      </c>
      <c r="B30" s="235"/>
      <c r="C30" s="234"/>
      <c r="D30" s="246"/>
      <c r="E30" s="199"/>
      <c r="F30" s="199"/>
      <c r="G30" s="199"/>
      <c r="H30" s="247" t="s">
        <v>180</v>
      </c>
      <c r="I30" s="209">
        <v>6</v>
      </c>
      <c r="J30" s="200">
        <v>0</v>
      </c>
    </row>
    <row r="31" spans="1:10" ht="24" customHeight="1">
      <c r="A31" s="200">
        <v>27</v>
      </c>
      <c r="B31" s="235"/>
      <c r="C31" s="234"/>
      <c r="D31" s="246"/>
      <c r="E31" s="199" t="s">
        <v>179</v>
      </c>
      <c r="F31" s="199"/>
      <c r="G31" s="199"/>
      <c r="H31" s="199"/>
      <c r="I31" s="229">
        <v>0</v>
      </c>
      <c r="J31" s="200">
        <v>0</v>
      </c>
    </row>
    <row r="32" spans="1:10" ht="24" customHeight="1">
      <c r="A32" s="200">
        <v>28</v>
      </c>
      <c r="B32" s="235"/>
      <c r="C32" s="234"/>
      <c r="D32" s="246"/>
      <c r="E32" s="199" t="s">
        <v>178</v>
      </c>
      <c r="F32" s="199"/>
      <c r="G32" s="199"/>
      <c r="H32" s="199"/>
      <c r="I32" s="229">
        <f>I27-I28-I29-I30-I31</f>
        <v>134826.5</v>
      </c>
      <c r="J32" s="229">
        <f>J27-J28-J29-J30-J31</f>
        <v>1978.5</v>
      </c>
    </row>
    <row r="33" spans="1:10" ht="24" customHeight="1">
      <c r="A33" s="200">
        <v>29</v>
      </c>
      <c r="B33" s="235"/>
      <c r="C33" s="234"/>
      <c r="D33" s="246"/>
      <c r="E33" s="199" t="s">
        <v>177</v>
      </c>
      <c r="F33" s="199"/>
      <c r="G33" s="199"/>
      <c r="H33" s="199"/>
      <c r="I33" s="236">
        <f>I32/I26*100</f>
        <v>13.763423846467946</v>
      </c>
      <c r="J33" s="245">
        <v>13.763</v>
      </c>
    </row>
    <row r="34" spans="1:10" ht="24" customHeight="1">
      <c r="A34" s="200">
        <v>30</v>
      </c>
      <c r="B34" s="235"/>
      <c r="C34" s="234"/>
      <c r="D34" s="199" t="s">
        <v>176</v>
      </c>
      <c r="E34" s="199"/>
      <c r="F34" s="199"/>
      <c r="G34" s="199"/>
      <c r="H34" s="199"/>
      <c r="I34" s="243">
        <v>-0.242</v>
      </c>
      <c r="J34" s="243">
        <v>-0.242</v>
      </c>
    </row>
    <row r="35" spans="1:10" ht="29.25" customHeight="1">
      <c r="A35" s="200">
        <v>31</v>
      </c>
      <c r="B35" s="235"/>
      <c r="C35" s="234"/>
      <c r="D35" s="199" t="s">
        <v>175</v>
      </c>
      <c r="E35" s="199"/>
      <c r="F35" s="199"/>
      <c r="G35" s="199"/>
      <c r="H35" s="199"/>
      <c r="I35" s="243">
        <v>0</v>
      </c>
      <c r="J35" s="243">
        <v>0</v>
      </c>
    </row>
    <row r="36" spans="1:10" ht="24" customHeight="1">
      <c r="A36" s="200">
        <v>32</v>
      </c>
      <c r="B36" s="235"/>
      <c r="C36" s="234"/>
      <c r="D36" s="244" t="s">
        <v>174</v>
      </c>
      <c r="E36" s="244"/>
      <c r="F36" s="244"/>
      <c r="G36" s="244"/>
      <c r="H36" s="244"/>
      <c r="I36" s="236">
        <f>I33+I34</f>
        <v>13.521423846467947</v>
      </c>
      <c r="J36" s="236">
        <f>J33+J34</f>
        <v>13.521</v>
      </c>
    </row>
    <row r="37" spans="1:10" ht="24" customHeight="1">
      <c r="A37" s="200">
        <v>33</v>
      </c>
      <c r="B37" s="235"/>
      <c r="C37" s="234"/>
      <c r="D37" s="244" t="s">
        <v>173</v>
      </c>
      <c r="E37" s="244"/>
      <c r="F37" s="244"/>
      <c r="G37" s="244"/>
      <c r="H37" s="244"/>
      <c r="I37" s="236">
        <v>13.521</v>
      </c>
      <c r="J37" s="236">
        <v>13.521</v>
      </c>
    </row>
    <row r="38" spans="1:10" ht="24" customHeight="1">
      <c r="A38" s="200">
        <v>34</v>
      </c>
      <c r="B38" s="235"/>
      <c r="C38" s="234"/>
      <c r="D38" s="244" t="s">
        <v>172</v>
      </c>
      <c r="E38" s="244"/>
      <c r="F38" s="244"/>
      <c r="G38" s="244"/>
      <c r="H38" s="244"/>
      <c r="I38" s="236">
        <v>12.065</v>
      </c>
      <c r="J38" s="236">
        <v>12.065</v>
      </c>
    </row>
    <row r="39" spans="1:10" ht="24" customHeight="1">
      <c r="A39" s="200">
        <v>35</v>
      </c>
      <c r="B39" s="235"/>
      <c r="C39" s="234"/>
      <c r="D39" s="244" t="s">
        <v>171</v>
      </c>
      <c r="E39" s="244"/>
      <c r="F39" s="244"/>
      <c r="G39" s="244"/>
      <c r="H39" s="244"/>
      <c r="I39" s="243">
        <v>11.861</v>
      </c>
      <c r="J39" s="243">
        <v>11.861</v>
      </c>
    </row>
    <row r="40" spans="1:10" ht="24" customHeight="1">
      <c r="A40" s="200">
        <v>36</v>
      </c>
      <c r="B40" s="235"/>
      <c r="C40" s="234"/>
      <c r="D40" s="242" t="s">
        <v>170</v>
      </c>
      <c r="E40" s="242"/>
      <c r="F40" s="242"/>
      <c r="G40" s="242"/>
      <c r="H40" s="242"/>
      <c r="I40" s="241">
        <f>(I16+I24+I32)/(I10+I18+I26)*100+I34</f>
        <v>13.10815650828263</v>
      </c>
      <c r="J40" s="240">
        <v>13.108</v>
      </c>
    </row>
    <row r="41" spans="1:10" ht="24" customHeight="1">
      <c r="A41" s="200">
        <v>37</v>
      </c>
      <c r="B41" s="235"/>
      <c r="C41" s="234"/>
      <c r="D41" s="239" t="s">
        <v>169</v>
      </c>
      <c r="E41" s="238"/>
      <c r="F41" s="238"/>
      <c r="G41" s="238"/>
      <c r="H41" s="237"/>
      <c r="I41" s="236">
        <v>13.108</v>
      </c>
      <c r="J41" s="236">
        <v>13.108</v>
      </c>
    </row>
    <row r="42" spans="1:10" ht="24" customHeight="1">
      <c r="A42" s="200">
        <v>38</v>
      </c>
      <c r="B42" s="235"/>
      <c r="C42" s="234"/>
      <c r="D42" s="199" t="s">
        <v>168</v>
      </c>
      <c r="E42" s="199"/>
      <c r="F42" s="199"/>
      <c r="G42" s="199"/>
      <c r="H42" s="199"/>
      <c r="I42" s="229">
        <v>1087800</v>
      </c>
      <c r="J42" s="200">
        <v>14727</v>
      </c>
    </row>
    <row r="43" spans="1:10" ht="24" customHeight="1">
      <c r="A43" s="200">
        <v>39</v>
      </c>
      <c r="B43" s="235"/>
      <c r="C43" s="234"/>
      <c r="D43" s="233" t="s">
        <v>167</v>
      </c>
      <c r="E43" s="233"/>
      <c r="F43" s="233"/>
      <c r="G43" s="233"/>
      <c r="H43" s="233"/>
      <c r="I43" s="228">
        <f>I42*I41%</f>
        <v>142588.824</v>
      </c>
      <c r="J43" s="228">
        <f>J42*J41%</f>
        <v>1930.41516</v>
      </c>
    </row>
    <row r="44" spans="1:10" ht="24" customHeight="1">
      <c r="A44" s="200">
        <v>40</v>
      </c>
      <c r="B44" s="211" t="s">
        <v>166</v>
      </c>
      <c r="C44" s="211"/>
      <c r="D44" s="199" t="s">
        <v>165</v>
      </c>
      <c r="E44" s="199">
        <v>2016</v>
      </c>
      <c r="F44" s="199"/>
      <c r="G44" s="199"/>
      <c r="H44" s="201" t="s">
        <v>164</v>
      </c>
      <c r="I44" s="229">
        <v>0</v>
      </c>
      <c r="J44" s="229">
        <v>0</v>
      </c>
    </row>
    <row r="45" spans="1:10" ht="27.75" customHeight="1">
      <c r="A45" s="200">
        <v>41</v>
      </c>
      <c r="B45" s="211"/>
      <c r="C45" s="211"/>
      <c r="D45" s="199"/>
      <c r="E45" s="199">
        <v>2017</v>
      </c>
      <c r="F45" s="199"/>
      <c r="G45" s="199"/>
      <c r="H45" s="201" t="s">
        <v>164</v>
      </c>
      <c r="I45" s="229">
        <v>0</v>
      </c>
      <c r="J45" s="229">
        <v>0</v>
      </c>
    </row>
    <row r="46" spans="1:10" ht="27.75" customHeight="1">
      <c r="A46" s="200"/>
      <c r="B46" s="211"/>
      <c r="C46" s="211"/>
      <c r="D46" s="199"/>
      <c r="E46" s="199">
        <v>2018</v>
      </c>
      <c r="F46" s="199"/>
      <c r="G46" s="199"/>
      <c r="H46" s="201" t="s">
        <v>164</v>
      </c>
      <c r="I46" s="229">
        <v>0</v>
      </c>
      <c r="J46" s="229">
        <v>0</v>
      </c>
    </row>
    <row r="47" spans="1:10" ht="27.75" customHeight="1">
      <c r="A47" s="200"/>
      <c r="B47" s="211"/>
      <c r="C47" s="211"/>
      <c r="D47" s="199"/>
      <c r="E47" s="199">
        <v>2019</v>
      </c>
      <c r="F47" s="199"/>
      <c r="G47" s="199"/>
      <c r="H47" s="201" t="s">
        <v>164</v>
      </c>
      <c r="I47" s="229">
        <v>7.1</v>
      </c>
      <c r="J47" s="229">
        <v>0</v>
      </c>
    </row>
    <row r="48" spans="1:10" ht="27.75" customHeight="1">
      <c r="A48" s="200">
        <v>42</v>
      </c>
      <c r="B48" s="211"/>
      <c r="C48" s="211"/>
      <c r="D48" s="199"/>
      <c r="E48" s="199">
        <v>2020</v>
      </c>
      <c r="F48" s="199"/>
      <c r="G48" s="199"/>
      <c r="H48" s="201" t="s">
        <v>164</v>
      </c>
      <c r="I48" s="229">
        <v>6</v>
      </c>
      <c r="J48" s="229">
        <v>0</v>
      </c>
    </row>
    <row r="49" spans="1:10" ht="27.75" customHeight="1">
      <c r="A49" s="200">
        <v>43</v>
      </c>
      <c r="B49" s="211"/>
      <c r="C49" s="211"/>
      <c r="D49" s="199"/>
      <c r="E49" s="232" t="s">
        <v>163</v>
      </c>
      <c r="F49" s="231"/>
      <c r="G49" s="231"/>
      <c r="H49" s="230"/>
      <c r="I49" s="229">
        <f>(I44+I45+I46+I47+I48)/5</f>
        <v>2.62</v>
      </c>
      <c r="J49" s="229">
        <v>0</v>
      </c>
    </row>
    <row r="50" spans="1:10" ht="24" customHeight="1">
      <c r="A50" s="200">
        <v>44</v>
      </c>
      <c r="B50" s="211"/>
      <c r="C50" s="211"/>
      <c r="D50" s="220" t="s">
        <v>162</v>
      </c>
      <c r="E50" s="220"/>
      <c r="F50" s="220"/>
      <c r="G50" s="220"/>
      <c r="H50" s="220"/>
      <c r="I50" s="228">
        <f>I49*I5*I6</f>
        <v>2.74801582</v>
      </c>
      <c r="J50" s="228">
        <f>J49*J5*J6</f>
        <v>0</v>
      </c>
    </row>
    <row r="51" spans="1:10" ht="24" customHeight="1">
      <c r="A51" s="188">
        <v>45</v>
      </c>
      <c r="B51" s="221" t="s">
        <v>161</v>
      </c>
      <c r="C51" s="221"/>
      <c r="D51" s="199" t="s">
        <v>160</v>
      </c>
      <c r="E51" s="199"/>
      <c r="F51" s="199"/>
      <c r="G51" s="199"/>
      <c r="H51" s="199"/>
      <c r="I51" s="208">
        <v>3095.9</v>
      </c>
      <c r="J51" s="200">
        <v>13.5</v>
      </c>
    </row>
    <row r="52" spans="1:10" ht="24" customHeight="1">
      <c r="A52" s="200">
        <v>46</v>
      </c>
      <c r="B52" s="221"/>
      <c r="C52" s="221"/>
      <c r="D52" s="199" t="s">
        <v>140</v>
      </c>
      <c r="E52" s="199"/>
      <c r="F52" s="199"/>
      <c r="G52" s="199"/>
      <c r="H52" s="199"/>
      <c r="I52" s="209">
        <v>77</v>
      </c>
      <c r="J52" s="200">
        <v>3</v>
      </c>
    </row>
    <row r="53" spans="1:10" ht="24" customHeight="1">
      <c r="A53" s="200">
        <v>47</v>
      </c>
      <c r="B53" s="221"/>
      <c r="C53" s="221"/>
      <c r="D53" s="199" t="s">
        <v>156</v>
      </c>
      <c r="E53" s="199"/>
      <c r="F53" s="199"/>
      <c r="G53" s="199"/>
      <c r="H53" s="199"/>
      <c r="I53" s="209">
        <v>0</v>
      </c>
      <c r="J53" s="200"/>
    </row>
    <row r="54" spans="1:10" ht="24" customHeight="1">
      <c r="A54" s="200">
        <v>48</v>
      </c>
      <c r="B54" s="221"/>
      <c r="C54" s="221"/>
      <c r="D54" s="224" t="s">
        <v>155</v>
      </c>
      <c r="E54" s="224"/>
      <c r="F54" s="224"/>
      <c r="G54" s="224"/>
      <c r="H54" s="224"/>
      <c r="I54" s="223" t="s">
        <v>148</v>
      </c>
      <c r="J54" s="200"/>
    </row>
    <row r="55" spans="1:10" ht="24" customHeight="1">
      <c r="A55" s="200">
        <v>49</v>
      </c>
      <c r="B55" s="221"/>
      <c r="C55" s="221"/>
      <c r="D55" s="199" t="s">
        <v>159</v>
      </c>
      <c r="E55" s="199"/>
      <c r="F55" s="199"/>
      <c r="G55" s="199"/>
      <c r="H55" s="199"/>
      <c r="I55" s="208">
        <f>I51-I52-I53</f>
        <v>3018.9</v>
      </c>
      <c r="J55" s="228">
        <f>J51-J52-J53</f>
        <v>10.5</v>
      </c>
    </row>
    <row r="56" spans="1:10" ht="24" customHeight="1">
      <c r="A56" s="200">
        <v>50</v>
      </c>
      <c r="B56" s="221"/>
      <c r="C56" s="221"/>
      <c r="D56" s="227" t="s">
        <v>158</v>
      </c>
      <c r="E56" s="226"/>
      <c r="F56" s="226"/>
      <c r="G56" s="226"/>
      <c r="H56" s="225"/>
      <c r="I56" s="208">
        <f>I55*I5*I6*I7</f>
        <v>3213.9025699934996</v>
      </c>
      <c r="J56" s="208">
        <f>J55*J5*J6*J7</f>
        <v>11.1782361075</v>
      </c>
    </row>
    <row r="57" spans="1:10" ht="24" customHeight="1">
      <c r="A57" s="200">
        <v>51</v>
      </c>
      <c r="B57" s="221"/>
      <c r="C57" s="221"/>
      <c r="D57" s="199" t="s">
        <v>157</v>
      </c>
      <c r="E57" s="199"/>
      <c r="F57" s="199"/>
      <c r="G57" s="199"/>
      <c r="H57" s="199"/>
      <c r="I57" s="208">
        <v>3714.5</v>
      </c>
      <c r="J57" s="200">
        <v>7</v>
      </c>
    </row>
    <row r="58" spans="1:10" ht="24" customHeight="1">
      <c r="A58" s="200">
        <v>52</v>
      </c>
      <c r="B58" s="221"/>
      <c r="C58" s="221"/>
      <c r="D58" s="199" t="s">
        <v>140</v>
      </c>
      <c r="E58" s="199"/>
      <c r="F58" s="199"/>
      <c r="G58" s="199"/>
      <c r="H58" s="199"/>
      <c r="I58" s="209">
        <v>44.7</v>
      </c>
      <c r="J58" s="200">
        <v>1.5</v>
      </c>
    </row>
    <row r="59" spans="1:10" ht="24" customHeight="1">
      <c r="A59" s="200">
        <v>53</v>
      </c>
      <c r="B59" s="221"/>
      <c r="C59" s="221"/>
      <c r="D59" s="199" t="s">
        <v>156</v>
      </c>
      <c r="E59" s="199"/>
      <c r="F59" s="199"/>
      <c r="G59" s="199"/>
      <c r="H59" s="199"/>
      <c r="I59" s="209">
        <v>0</v>
      </c>
      <c r="J59" s="200"/>
    </row>
    <row r="60" spans="1:10" ht="24" customHeight="1">
      <c r="A60" s="200">
        <v>54</v>
      </c>
      <c r="B60" s="221"/>
      <c r="C60" s="221"/>
      <c r="D60" s="224" t="s">
        <v>155</v>
      </c>
      <c r="E60" s="224"/>
      <c r="F60" s="224"/>
      <c r="G60" s="224"/>
      <c r="H60" s="224"/>
      <c r="I60" s="223" t="s">
        <v>148</v>
      </c>
      <c r="J60" s="200"/>
    </row>
    <row r="61" spans="1:10" ht="24" customHeight="1">
      <c r="A61" s="200">
        <v>55</v>
      </c>
      <c r="B61" s="221"/>
      <c r="C61" s="221"/>
      <c r="D61" s="199" t="s">
        <v>154</v>
      </c>
      <c r="E61" s="199"/>
      <c r="F61" s="199"/>
      <c r="G61" s="199"/>
      <c r="H61" s="199"/>
      <c r="I61" s="208">
        <f>I57-I58-I59</f>
        <v>3669.8</v>
      </c>
      <c r="J61" s="208">
        <f>J57-J58-J59</f>
        <v>5.5</v>
      </c>
    </row>
    <row r="62" spans="1:10" ht="24" customHeight="1">
      <c r="A62" s="200">
        <v>56</v>
      </c>
      <c r="B62" s="221"/>
      <c r="C62" s="221"/>
      <c r="D62" s="222" t="s">
        <v>153</v>
      </c>
      <c r="E62" s="222"/>
      <c r="F62" s="222"/>
      <c r="G62" s="222"/>
      <c r="H62" s="222"/>
      <c r="I62" s="208">
        <f>I61*I6*I7</f>
        <v>3974.4117489999994</v>
      </c>
      <c r="J62" s="208">
        <f>J61*J6*J7</f>
        <v>5.956527499999999</v>
      </c>
    </row>
    <row r="63" spans="1:10" ht="24" customHeight="1">
      <c r="A63" s="200">
        <v>57</v>
      </c>
      <c r="B63" s="221"/>
      <c r="C63" s="221"/>
      <c r="D63" s="199" t="s">
        <v>152</v>
      </c>
      <c r="E63" s="199"/>
      <c r="F63" s="199"/>
      <c r="G63" s="199"/>
      <c r="H63" s="199"/>
      <c r="I63" s="208">
        <v>2130</v>
      </c>
      <c r="J63" s="200">
        <v>5</v>
      </c>
    </row>
    <row r="64" spans="1:10" ht="24" customHeight="1">
      <c r="A64" s="200">
        <v>58</v>
      </c>
      <c r="B64" s="221"/>
      <c r="C64" s="221"/>
      <c r="D64" s="199" t="s">
        <v>151</v>
      </c>
      <c r="E64" s="199"/>
      <c r="F64" s="199"/>
      <c r="G64" s="199"/>
      <c r="H64" s="199"/>
      <c r="I64" s="209">
        <v>29</v>
      </c>
      <c r="J64" s="200"/>
    </row>
    <row r="65" spans="1:10" ht="24" customHeight="1">
      <c r="A65" s="200">
        <v>59</v>
      </c>
      <c r="B65" s="221"/>
      <c r="C65" s="221"/>
      <c r="D65" s="199" t="s">
        <v>150</v>
      </c>
      <c r="E65" s="199"/>
      <c r="F65" s="199"/>
      <c r="G65" s="199"/>
      <c r="H65" s="199"/>
      <c r="I65" s="223" t="s">
        <v>148</v>
      </c>
      <c r="J65" s="200"/>
    </row>
    <row r="66" spans="1:10" ht="24" customHeight="1">
      <c r="A66" s="200">
        <v>60</v>
      </c>
      <c r="B66" s="221"/>
      <c r="C66" s="221"/>
      <c r="D66" s="224" t="s">
        <v>149</v>
      </c>
      <c r="E66" s="224"/>
      <c r="F66" s="224"/>
      <c r="G66" s="224"/>
      <c r="H66" s="224"/>
      <c r="I66" s="223" t="s">
        <v>148</v>
      </c>
      <c r="J66" s="200"/>
    </row>
    <row r="67" spans="1:10" ht="24" customHeight="1">
      <c r="A67" s="200">
        <v>61</v>
      </c>
      <c r="B67" s="221"/>
      <c r="C67" s="221"/>
      <c r="D67" s="199" t="s">
        <v>147</v>
      </c>
      <c r="E67" s="199"/>
      <c r="F67" s="199"/>
      <c r="G67" s="199"/>
      <c r="H67" s="199"/>
      <c r="I67" s="208">
        <f>I63-I64</f>
        <v>2101</v>
      </c>
      <c r="J67" s="208">
        <f>J63-J64</f>
        <v>5</v>
      </c>
    </row>
    <row r="68" spans="1:10" ht="24" customHeight="1">
      <c r="A68" s="200">
        <v>62</v>
      </c>
      <c r="B68" s="221"/>
      <c r="C68" s="221"/>
      <c r="D68" s="222" t="s">
        <v>146</v>
      </c>
      <c r="E68" s="222"/>
      <c r="F68" s="222"/>
      <c r="G68" s="222"/>
      <c r="H68" s="222"/>
      <c r="I68" s="208">
        <f>I67*I7</f>
        <v>2132.515</v>
      </c>
      <c r="J68" s="208">
        <f>J67*J7</f>
        <v>5.074999999999999</v>
      </c>
    </row>
    <row r="69" spans="1:10" ht="24" customHeight="1">
      <c r="A69" s="200">
        <v>63</v>
      </c>
      <c r="B69" s="221"/>
      <c r="C69" s="221"/>
      <c r="D69" s="220" t="s">
        <v>145</v>
      </c>
      <c r="E69" s="220"/>
      <c r="F69" s="220"/>
      <c r="G69" s="220"/>
      <c r="H69" s="220"/>
      <c r="I69" s="208">
        <f>(I56+I62+I68)/3</f>
        <v>3106.9431063311663</v>
      </c>
      <c r="J69" s="208">
        <f>(J56+J62+J68)/3</f>
        <v>7.403254535833333</v>
      </c>
    </row>
    <row r="70" spans="1:10" ht="24" customHeight="1">
      <c r="A70" s="200">
        <v>64</v>
      </c>
      <c r="B70" s="218" t="s">
        <v>144</v>
      </c>
      <c r="C70" s="218"/>
      <c r="D70" s="217" t="s">
        <v>143</v>
      </c>
      <c r="E70" s="199" t="s">
        <v>142</v>
      </c>
      <c r="F70" s="199"/>
      <c r="G70" s="199"/>
      <c r="H70" s="199"/>
      <c r="I70" s="219">
        <v>98.4</v>
      </c>
      <c r="J70" s="200"/>
    </row>
    <row r="71" spans="1:10" ht="24" customHeight="1">
      <c r="A71" s="200">
        <v>65</v>
      </c>
      <c r="B71" s="218"/>
      <c r="C71" s="218"/>
      <c r="D71" s="217"/>
      <c r="E71" s="199" t="s">
        <v>140</v>
      </c>
      <c r="F71" s="199"/>
      <c r="G71" s="199"/>
      <c r="H71" s="199"/>
      <c r="I71" s="209">
        <v>0</v>
      </c>
      <c r="J71" s="200"/>
    </row>
    <row r="72" spans="1:10" ht="24" customHeight="1">
      <c r="A72" s="200">
        <v>66</v>
      </c>
      <c r="B72" s="218"/>
      <c r="C72" s="218"/>
      <c r="D72" s="217"/>
      <c r="E72" s="199" t="s">
        <v>141</v>
      </c>
      <c r="F72" s="199"/>
      <c r="G72" s="199"/>
      <c r="H72" s="199"/>
      <c r="I72" s="219">
        <v>20</v>
      </c>
      <c r="J72" s="200"/>
    </row>
    <row r="73" spans="1:10" ht="24" customHeight="1">
      <c r="A73" s="200">
        <v>67</v>
      </c>
      <c r="B73" s="218"/>
      <c r="C73" s="218"/>
      <c r="D73" s="217"/>
      <c r="E73" s="199" t="s">
        <v>140</v>
      </c>
      <c r="F73" s="199"/>
      <c r="G73" s="199"/>
      <c r="H73" s="199"/>
      <c r="I73" s="209">
        <v>0</v>
      </c>
      <c r="J73" s="200"/>
    </row>
    <row r="74" spans="1:10" ht="24" customHeight="1">
      <c r="A74" s="200">
        <v>68</v>
      </c>
      <c r="B74" s="218"/>
      <c r="C74" s="218"/>
      <c r="D74" s="217"/>
      <c r="E74" s="216" t="s">
        <v>139</v>
      </c>
      <c r="F74" s="216"/>
      <c r="G74" s="216"/>
      <c r="H74" s="216"/>
      <c r="I74" s="208">
        <f>(I70+(I72-I73))/2*I6*I7</f>
        <v>64.113896</v>
      </c>
      <c r="J74" s="200"/>
    </row>
    <row r="75" spans="1:10" ht="24" customHeight="1">
      <c r="A75" s="200">
        <v>69</v>
      </c>
      <c r="B75" s="214" t="s">
        <v>138</v>
      </c>
      <c r="C75" s="214"/>
      <c r="D75" s="214"/>
      <c r="E75" s="214"/>
      <c r="F75" s="214"/>
      <c r="G75" s="214"/>
      <c r="H75" s="214"/>
      <c r="I75" s="215">
        <f>I43+I50+I69+I74</f>
        <v>145762.62901815114</v>
      </c>
      <c r="J75" s="215">
        <f>J43+J50+J69+J74</f>
        <v>1937.8184145358334</v>
      </c>
    </row>
    <row r="76" spans="1:10" ht="24" customHeight="1">
      <c r="A76" s="200">
        <v>70</v>
      </c>
      <c r="B76" s="214" t="s">
        <v>137</v>
      </c>
      <c r="C76" s="214"/>
      <c r="D76" s="214"/>
      <c r="E76" s="214"/>
      <c r="F76" s="214"/>
      <c r="G76" s="214"/>
      <c r="H76" s="214"/>
      <c r="I76" s="208">
        <f>I43+I50+I69</f>
        <v>145698.51512215115</v>
      </c>
      <c r="J76" s="208">
        <f>J43+J50+J69</f>
        <v>1937.8184145358334</v>
      </c>
    </row>
    <row r="77" spans="1:10" ht="24" customHeight="1">
      <c r="A77" s="200">
        <v>71</v>
      </c>
      <c r="B77" s="214" t="s">
        <v>136</v>
      </c>
      <c r="C77" s="214"/>
      <c r="D77" s="214"/>
      <c r="E77" s="214"/>
      <c r="F77" s="214"/>
      <c r="G77" s="214"/>
      <c r="H77" s="214"/>
      <c r="I77" s="208">
        <f>I43+I50+I69+I74</f>
        <v>145762.62901815114</v>
      </c>
      <c r="J77" s="208">
        <f>J43+J50+J69+J74</f>
        <v>1937.8184145358334</v>
      </c>
    </row>
    <row r="78" spans="2:10" ht="24" customHeight="1">
      <c r="B78" s="210" t="s">
        <v>135</v>
      </c>
      <c r="C78" s="210"/>
      <c r="D78" s="210"/>
      <c r="E78" s="210"/>
      <c r="F78" s="210"/>
      <c r="G78" s="210"/>
      <c r="H78" s="210"/>
      <c r="I78" s="213">
        <v>1129100</v>
      </c>
      <c r="J78" s="200">
        <v>15287</v>
      </c>
    </row>
    <row r="79" spans="1:10" ht="24" customHeight="1">
      <c r="A79" s="200">
        <v>72</v>
      </c>
      <c r="B79" s="211" t="s">
        <v>134</v>
      </c>
      <c r="C79" s="211"/>
      <c r="D79" s="199" t="s">
        <v>133</v>
      </c>
      <c r="E79" s="199"/>
      <c r="F79" s="199"/>
      <c r="G79" s="199" t="s">
        <v>132</v>
      </c>
      <c r="H79" s="201" t="s">
        <v>126</v>
      </c>
      <c r="I79" s="209">
        <f>I81+I82+I83+I84</f>
        <v>151236.52432143272</v>
      </c>
      <c r="J79" s="209">
        <f>J81+J82+J83+J84</f>
        <v>2011.3638763720141</v>
      </c>
    </row>
    <row r="80" spans="1:10" ht="24" customHeight="1">
      <c r="A80" s="200">
        <v>73</v>
      </c>
      <c r="B80" s="211"/>
      <c r="C80" s="211"/>
      <c r="D80" s="199"/>
      <c r="E80" s="199"/>
      <c r="F80" s="199"/>
      <c r="G80" s="199"/>
      <c r="H80" s="201" t="s">
        <v>125</v>
      </c>
      <c r="I80" s="209">
        <f>I81+I82+I83</f>
        <v>151171.19226140872</v>
      </c>
      <c r="J80" s="209">
        <f>J81+J82+J83</f>
        <v>2011.3638763720141</v>
      </c>
    </row>
    <row r="81" spans="1:10" ht="24" customHeight="1">
      <c r="A81" s="200">
        <v>74</v>
      </c>
      <c r="B81" s="211"/>
      <c r="C81" s="211"/>
      <c r="D81" s="199"/>
      <c r="E81" s="199"/>
      <c r="F81" s="199"/>
      <c r="G81" s="199"/>
      <c r="H81" s="212" t="s">
        <v>131</v>
      </c>
      <c r="I81" s="208">
        <f>I78/I42*I43</f>
        <v>148002.42799999999</v>
      </c>
      <c r="J81" s="208">
        <f>J78/J42*J43</f>
        <v>2003.81996</v>
      </c>
    </row>
    <row r="82" spans="1:10" ht="24" customHeight="1">
      <c r="A82" s="200">
        <v>75</v>
      </c>
      <c r="B82" s="211"/>
      <c r="C82" s="211"/>
      <c r="D82" s="199"/>
      <c r="E82" s="199"/>
      <c r="F82" s="199"/>
      <c r="G82" s="199"/>
      <c r="H82" s="201" t="s">
        <v>123</v>
      </c>
      <c r="I82" s="208">
        <f>I50*I7</f>
        <v>2.7892360572999997</v>
      </c>
      <c r="J82" s="208">
        <f>J50*J7</f>
        <v>0</v>
      </c>
    </row>
    <row r="83" spans="1:10" ht="24" customHeight="1">
      <c r="A83" s="200">
        <v>76</v>
      </c>
      <c r="B83" s="211"/>
      <c r="C83" s="211"/>
      <c r="D83" s="199"/>
      <c r="E83" s="199"/>
      <c r="F83" s="199"/>
      <c r="G83" s="199"/>
      <c r="H83" s="201" t="s">
        <v>122</v>
      </c>
      <c r="I83" s="208">
        <f>I69*I8</f>
        <v>3165.975025351458</v>
      </c>
      <c r="J83" s="208">
        <f>J69*J8</f>
        <v>7.5439163720141655</v>
      </c>
    </row>
    <row r="84" spans="1:10" ht="24" customHeight="1">
      <c r="A84" s="200">
        <v>77</v>
      </c>
      <c r="B84" s="211"/>
      <c r="C84" s="211"/>
      <c r="D84" s="199"/>
      <c r="E84" s="199"/>
      <c r="F84" s="199"/>
      <c r="G84" s="199"/>
      <c r="H84" s="201" t="s">
        <v>121</v>
      </c>
      <c r="I84" s="208">
        <f>I74*I8</f>
        <v>65.33206002399999</v>
      </c>
      <c r="J84" s="208">
        <f>J74*J8</f>
        <v>0</v>
      </c>
    </row>
    <row r="85" spans="2:10" ht="24" customHeight="1">
      <c r="B85" s="210" t="s">
        <v>130</v>
      </c>
      <c r="C85" s="210"/>
      <c r="D85" s="210"/>
      <c r="E85" s="210"/>
      <c r="F85" s="210"/>
      <c r="G85" s="210"/>
      <c r="H85" s="210"/>
      <c r="I85" s="209">
        <v>1174300</v>
      </c>
      <c r="J85" s="200">
        <v>15898</v>
      </c>
    </row>
    <row r="86" spans="1:10" ht="24" customHeight="1">
      <c r="A86" s="200">
        <v>78</v>
      </c>
      <c r="B86" s="202" t="s">
        <v>129</v>
      </c>
      <c r="C86" s="202"/>
      <c r="D86" s="199" t="s">
        <v>128</v>
      </c>
      <c r="E86" s="199"/>
      <c r="F86" s="199"/>
      <c r="G86" s="199" t="s">
        <v>127</v>
      </c>
      <c r="H86" s="201" t="s">
        <v>126</v>
      </c>
      <c r="I86" s="208">
        <f>I88+I89+I90+I91</f>
        <v>157219.61938727857</v>
      </c>
      <c r="J86" s="208">
        <f>J88+J89+J90+J91</f>
        <v>2091.589546866711</v>
      </c>
    </row>
    <row r="87" spans="1:10" ht="24" customHeight="1">
      <c r="A87" s="200">
        <v>79</v>
      </c>
      <c r="B87" s="202"/>
      <c r="C87" s="202"/>
      <c r="D87" s="199"/>
      <c r="E87" s="199"/>
      <c r="F87" s="199"/>
      <c r="G87" s="199"/>
      <c r="H87" s="201" t="s">
        <v>125</v>
      </c>
      <c r="I87" s="208">
        <f>I88+I89+I90</f>
        <v>157153.0460181141</v>
      </c>
      <c r="J87" s="208">
        <f>J88+J89+J90</f>
        <v>2091.589546866711</v>
      </c>
    </row>
    <row r="88" spans="1:10" ht="24" customHeight="1">
      <c r="A88" s="200">
        <v>80</v>
      </c>
      <c r="B88" s="202"/>
      <c r="C88" s="202"/>
      <c r="D88" s="199"/>
      <c r="E88" s="199"/>
      <c r="F88" s="199"/>
      <c r="G88" s="199"/>
      <c r="H88" s="201" t="s">
        <v>124</v>
      </c>
      <c r="I88" s="208">
        <f>I85/I78*I81</f>
        <v>153927.24399999998</v>
      </c>
      <c r="J88" s="208">
        <f>J85/J78*J81</f>
        <v>2083.9098400000003</v>
      </c>
    </row>
    <row r="89" spans="1:10" ht="24" customHeight="1">
      <c r="A89" s="200">
        <v>81</v>
      </c>
      <c r="B89" s="202"/>
      <c r="C89" s="202"/>
      <c r="D89" s="199"/>
      <c r="E89" s="199"/>
      <c r="F89" s="199"/>
      <c r="G89" s="199"/>
      <c r="H89" s="201" t="s">
        <v>123</v>
      </c>
      <c r="I89" s="208">
        <f>I82*I9</f>
        <v>2.8394423063314</v>
      </c>
      <c r="J89" s="208">
        <f>J82*J9</f>
        <v>0</v>
      </c>
    </row>
    <row r="90" spans="1:10" ht="24" customHeight="1">
      <c r="A90" s="200">
        <v>82</v>
      </c>
      <c r="B90" s="202"/>
      <c r="C90" s="202"/>
      <c r="D90" s="199"/>
      <c r="E90" s="199"/>
      <c r="F90" s="199"/>
      <c r="G90" s="199"/>
      <c r="H90" s="201" t="s">
        <v>122</v>
      </c>
      <c r="I90" s="208">
        <f>I83*I9</f>
        <v>3222.9625758077846</v>
      </c>
      <c r="J90" s="208">
        <f>J83*J9</f>
        <v>7.67970686671042</v>
      </c>
    </row>
    <row r="91" spans="1:10" ht="24" customHeight="1">
      <c r="A91" s="200">
        <v>83</v>
      </c>
      <c r="B91" s="202"/>
      <c r="C91" s="202"/>
      <c r="D91" s="199"/>
      <c r="E91" s="199"/>
      <c r="F91" s="199"/>
      <c r="G91" s="199"/>
      <c r="H91" s="201" t="s">
        <v>121</v>
      </c>
      <c r="I91" s="208">
        <f>I84*I8</f>
        <v>66.57336916445598</v>
      </c>
      <c r="J91" s="208">
        <f>J84*J8</f>
        <v>0</v>
      </c>
    </row>
    <row r="92" spans="1:10" ht="24" customHeight="1">
      <c r="A92" s="200">
        <v>84</v>
      </c>
      <c r="B92" s="199" t="s">
        <v>120</v>
      </c>
      <c r="C92" s="199"/>
      <c r="D92" s="199"/>
      <c r="E92" s="199"/>
      <c r="F92" s="206" t="s">
        <v>119</v>
      </c>
      <c r="G92" s="206"/>
      <c r="H92" s="204" t="s">
        <v>118</v>
      </c>
      <c r="I92" s="208">
        <f>I76*15%</f>
        <v>21854.777268322672</v>
      </c>
      <c r="J92" s="207">
        <f>J76*2%</f>
        <v>38.75636829071667</v>
      </c>
    </row>
    <row r="93" spans="1:10" ht="24" customHeight="1">
      <c r="A93" s="200">
        <v>85</v>
      </c>
      <c r="B93" s="199"/>
      <c r="C93" s="199"/>
      <c r="D93" s="199"/>
      <c r="E93" s="199"/>
      <c r="F93" s="206"/>
      <c r="G93" s="206"/>
      <c r="H93" s="201" t="s">
        <v>114</v>
      </c>
      <c r="I93" s="198" t="s">
        <v>113</v>
      </c>
      <c r="J93" s="198" t="s">
        <v>113</v>
      </c>
    </row>
    <row r="94" spans="1:10" ht="24" customHeight="1">
      <c r="A94" s="200">
        <v>86</v>
      </c>
      <c r="B94" s="199"/>
      <c r="C94" s="199"/>
      <c r="D94" s="199"/>
      <c r="E94" s="199"/>
      <c r="F94" s="205" t="s">
        <v>117</v>
      </c>
      <c r="G94" s="205"/>
      <c r="H94" s="204" t="s">
        <v>115</v>
      </c>
      <c r="I94" s="198">
        <f>I80*15%</f>
        <v>22675.67883921131</v>
      </c>
      <c r="J94" s="203">
        <f>J80*2%</f>
        <v>40.227277527440286</v>
      </c>
    </row>
    <row r="95" spans="1:10" ht="24" customHeight="1">
      <c r="A95" s="200">
        <v>87</v>
      </c>
      <c r="B95" s="199"/>
      <c r="C95" s="199"/>
      <c r="D95" s="199"/>
      <c r="E95" s="199"/>
      <c r="F95" s="205"/>
      <c r="G95" s="205"/>
      <c r="H95" s="201" t="s">
        <v>114</v>
      </c>
      <c r="I95" s="198" t="s">
        <v>113</v>
      </c>
      <c r="J95" s="198" t="s">
        <v>113</v>
      </c>
    </row>
    <row r="96" spans="1:10" ht="24" customHeight="1">
      <c r="A96" s="200">
        <v>88</v>
      </c>
      <c r="B96" s="199"/>
      <c r="C96" s="199"/>
      <c r="D96" s="199"/>
      <c r="E96" s="199"/>
      <c r="F96" s="202" t="s">
        <v>116</v>
      </c>
      <c r="G96" s="202"/>
      <c r="H96" s="204" t="s">
        <v>115</v>
      </c>
      <c r="I96" s="198">
        <f>I87*15%</f>
        <v>23572.956902717116</v>
      </c>
      <c r="J96" s="203">
        <f>J87*2%</f>
        <v>41.83179093733422</v>
      </c>
    </row>
    <row r="97" spans="1:10" ht="24" customHeight="1">
      <c r="A97" s="200">
        <v>89</v>
      </c>
      <c r="B97" s="199"/>
      <c r="C97" s="199"/>
      <c r="D97" s="199"/>
      <c r="E97" s="199"/>
      <c r="F97" s="202"/>
      <c r="G97" s="202"/>
      <c r="H97" s="201" t="s">
        <v>114</v>
      </c>
      <c r="I97" s="198" t="s">
        <v>113</v>
      </c>
      <c r="J97" s="198" t="s">
        <v>113</v>
      </c>
    </row>
    <row r="98" spans="1:9" ht="24" customHeight="1">
      <c r="A98" s="200">
        <v>90</v>
      </c>
      <c r="B98" s="199" t="s">
        <v>112</v>
      </c>
      <c r="C98" s="199"/>
      <c r="D98" s="199"/>
      <c r="E98" s="199"/>
      <c r="F98" s="199"/>
      <c r="G98" s="199"/>
      <c r="H98" s="199"/>
      <c r="I98" s="198"/>
    </row>
    <row r="99" spans="1:256" ht="15">
      <c r="A99" s="189"/>
      <c r="B99" s="197"/>
      <c r="C99" s="196"/>
      <c r="D99" s="195"/>
      <c r="E99" s="195"/>
      <c r="F99" s="195"/>
      <c r="G99" s="195"/>
      <c r="H99" s="195"/>
      <c r="I99" s="195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  <c r="BZ99" s="190"/>
      <c r="CA99" s="190"/>
      <c r="CB99" s="190"/>
      <c r="CC99" s="190"/>
      <c r="CD99" s="190"/>
      <c r="CE99" s="190"/>
      <c r="CF99" s="190"/>
      <c r="CG99" s="190"/>
      <c r="CH99" s="190"/>
      <c r="CI99" s="190"/>
      <c r="CJ99" s="190"/>
      <c r="CK99" s="190"/>
      <c r="CL99" s="190"/>
      <c r="CM99" s="190"/>
      <c r="CN99" s="190"/>
      <c r="CO99" s="190"/>
      <c r="CP99" s="190"/>
      <c r="CQ99" s="190"/>
      <c r="CR99" s="190"/>
      <c r="CS99" s="190"/>
      <c r="CT99" s="190"/>
      <c r="CU99" s="190"/>
      <c r="CV99" s="190"/>
      <c r="CW99" s="190"/>
      <c r="CX99" s="190"/>
      <c r="CY99" s="190"/>
      <c r="CZ99" s="190"/>
      <c r="DA99" s="190"/>
      <c r="DB99" s="190"/>
      <c r="DC99" s="190"/>
      <c r="DD99" s="190"/>
      <c r="DE99" s="190"/>
      <c r="DF99" s="190"/>
      <c r="DG99" s="190"/>
      <c r="DH99" s="190"/>
      <c r="DI99" s="190"/>
      <c r="DJ99" s="190"/>
      <c r="DK99" s="190"/>
      <c r="DL99" s="190"/>
      <c r="DM99" s="190"/>
      <c r="DN99" s="190"/>
      <c r="DO99" s="190"/>
      <c r="DP99" s="190"/>
      <c r="DQ99" s="190"/>
      <c r="DR99" s="190"/>
      <c r="DS99" s="190"/>
      <c r="DT99" s="190"/>
      <c r="DU99" s="190"/>
      <c r="DV99" s="190"/>
      <c r="DW99" s="190"/>
      <c r="DX99" s="190"/>
      <c r="DY99" s="190"/>
      <c r="DZ99" s="190"/>
      <c r="EA99" s="190"/>
      <c r="EB99" s="190"/>
      <c r="EC99" s="190"/>
      <c r="ED99" s="190"/>
      <c r="EE99" s="190"/>
      <c r="EF99" s="190"/>
      <c r="EG99" s="190"/>
      <c r="EH99" s="190"/>
      <c r="EI99" s="190"/>
      <c r="EJ99" s="190"/>
      <c r="EK99" s="190"/>
      <c r="EL99" s="190"/>
      <c r="EM99" s="190"/>
      <c r="EN99" s="190"/>
      <c r="EO99" s="190"/>
      <c r="EP99" s="190"/>
      <c r="EQ99" s="190"/>
      <c r="ER99" s="190"/>
      <c r="ES99" s="190"/>
      <c r="ET99" s="190"/>
      <c r="EU99" s="190"/>
      <c r="EV99" s="190"/>
      <c r="EW99" s="190"/>
      <c r="EX99" s="190"/>
      <c r="EY99" s="190"/>
      <c r="EZ99" s="190"/>
      <c r="FA99" s="190"/>
      <c r="FB99" s="190"/>
      <c r="FC99" s="190"/>
      <c r="FD99" s="190"/>
      <c r="FE99" s="190"/>
      <c r="FF99" s="190"/>
      <c r="FG99" s="190"/>
      <c r="FH99" s="190"/>
      <c r="FI99" s="190"/>
      <c r="FJ99" s="190"/>
      <c r="FK99" s="190"/>
      <c r="FL99" s="190"/>
      <c r="FM99" s="190"/>
      <c r="FN99" s="190"/>
      <c r="FO99" s="190"/>
      <c r="FP99" s="190"/>
      <c r="FQ99" s="190"/>
      <c r="FR99" s="190"/>
      <c r="FS99" s="190"/>
      <c r="FT99" s="190"/>
      <c r="FU99" s="190"/>
      <c r="FV99" s="190"/>
      <c r="FW99" s="190"/>
      <c r="FX99" s="190"/>
      <c r="FY99" s="190"/>
      <c r="FZ99" s="190"/>
      <c r="GA99" s="190"/>
      <c r="GB99" s="190"/>
      <c r="GC99" s="190"/>
      <c r="GD99" s="190"/>
      <c r="GE99" s="190"/>
      <c r="GF99" s="190"/>
      <c r="GG99" s="190"/>
      <c r="GH99" s="190"/>
      <c r="GI99" s="190"/>
      <c r="GJ99" s="190"/>
      <c r="GK99" s="190"/>
      <c r="GL99" s="190"/>
      <c r="GM99" s="190"/>
      <c r="GN99" s="190"/>
      <c r="GO99" s="190"/>
      <c r="GP99" s="190"/>
      <c r="GQ99" s="190"/>
      <c r="GR99" s="190"/>
      <c r="GS99" s="190"/>
      <c r="GT99" s="190"/>
      <c r="GU99" s="190"/>
      <c r="GV99" s="190"/>
      <c r="GW99" s="190"/>
      <c r="GX99" s="190"/>
      <c r="GY99" s="190"/>
      <c r="GZ99" s="190"/>
      <c r="HA99" s="190"/>
      <c r="HB99" s="190"/>
      <c r="HC99" s="190"/>
      <c r="HD99" s="190"/>
      <c r="HE99" s="190"/>
      <c r="HF99" s="190"/>
      <c r="HG99" s="190"/>
      <c r="HH99" s="190"/>
      <c r="HI99" s="190"/>
      <c r="HJ99" s="190"/>
      <c r="HK99" s="190"/>
      <c r="HL99" s="190"/>
      <c r="HM99" s="190"/>
      <c r="HN99" s="190"/>
      <c r="HO99" s="190"/>
      <c r="HP99" s="190"/>
      <c r="HQ99" s="190"/>
      <c r="HR99" s="190"/>
      <c r="HS99" s="190"/>
      <c r="HT99" s="190"/>
      <c r="HU99" s="190"/>
      <c r="HV99" s="190"/>
      <c r="HW99" s="190"/>
      <c r="HX99" s="190"/>
      <c r="HY99" s="190"/>
      <c r="HZ99" s="190"/>
      <c r="IA99" s="190"/>
      <c r="IB99" s="190"/>
      <c r="IC99" s="190"/>
      <c r="ID99" s="190"/>
      <c r="IE99" s="190"/>
      <c r="IF99" s="190"/>
      <c r="IG99" s="190"/>
      <c r="IH99" s="190"/>
      <c r="II99" s="190"/>
      <c r="IJ99" s="190"/>
      <c r="IK99" s="190"/>
      <c r="IL99" s="190"/>
      <c r="IM99" s="190"/>
      <c r="IN99" s="190"/>
      <c r="IO99" s="190"/>
      <c r="IP99" s="190"/>
      <c r="IQ99" s="190"/>
      <c r="IR99" s="190"/>
      <c r="IS99" s="190"/>
      <c r="IT99" s="190"/>
      <c r="IU99" s="190"/>
      <c r="IV99" s="190"/>
    </row>
    <row r="100" spans="1:256" ht="15">
      <c r="A100" s="189"/>
      <c r="B100" s="191"/>
      <c r="C100" s="191"/>
      <c r="D100" s="191"/>
      <c r="E100" s="191"/>
      <c r="F100" s="191"/>
      <c r="G100" s="191"/>
      <c r="H100" s="191"/>
      <c r="I100" s="191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  <c r="EG100" s="190"/>
      <c r="EH100" s="190"/>
      <c r="EI100" s="190"/>
      <c r="EJ100" s="190"/>
      <c r="EK100" s="190"/>
      <c r="EL100" s="190"/>
      <c r="EM100" s="190"/>
      <c r="EN100" s="190"/>
      <c r="EO100" s="190"/>
      <c r="EP100" s="190"/>
      <c r="EQ100" s="190"/>
      <c r="ER100" s="190"/>
      <c r="ES100" s="190"/>
      <c r="ET100" s="190"/>
      <c r="EU100" s="190"/>
      <c r="EV100" s="190"/>
      <c r="EW100" s="190"/>
      <c r="EX100" s="190"/>
      <c r="EY100" s="190"/>
      <c r="EZ100" s="190"/>
      <c r="FA100" s="190"/>
      <c r="FB100" s="190"/>
      <c r="FC100" s="190"/>
      <c r="FD100" s="190"/>
      <c r="FE100" s="190"/>
      <c r="FF100" s="190"/>
      <c r="FG100" s="190"/>
      <c r="FH100" s="190"/>
      <c r="FI100" s="190"/>
      <c r="FJ100" s="190"/>
      <c r="FK100" s="190"/>
      <c r="FL100" s="190"/>
      <c r="FM100" s="190"/>
      <c r="FN100" s="190"/>
      <c r="FO100" s="190"/>
      <c r="FP100" s="190"/>
      <c r="FQ100" s="190"/>
      <c r="FR100" s="190"/>
      <c r="FS100" s="190"/>
      <c r="FT100" s="190"/>
      <c r="FU100" s="190"/>
      <c r="FV100" s="190"/>
      <c r="FW100" s="190"/>
      <c r="FX100" s="190"/>
      <c r="FY100" s="190"/>
      <c r="FZ100" s="190"/>
      <c r="GA100" s="190"/>
      <c r="GB100" s="190"/>
      <c r="GC100" s="190"/>
      <c r="GD100" s="190"/>
      <c r="GE100" s="190"/>
      <c r="GF100" s="190"/>
      <c r="GG100" s="190"/>
      <c r="GH100" s="190"/>
      <c r="GI100" s="190"/>
      <c r="GJ100" s="190"/>
      <c r="GK100" s="190"/>
      <c r="GL100" s="190"/>
      <c r="GM100" s="190"/>
      <c r="GN100" s="190"/>
      <c r="GO100" s="190"/>
      <c r="GP100" s="190"/>
      <c r="GQ100" s="190"/>
      <c r="GR100" s="190"/>
      <c r="GS100" s="190"/>
      <c r="GT100" s="190"/>
      <c r="GU100" s="190"/>
      <c r="GV100" s="190"/>
      <c r="GW100" s="190"/>
      <c r="GX100" s="190"/>
      <c r="GY100" s="190"/>
      <c r="GZ100" s="190"/>
      <c r="HA100" s="190"/>
      <c r="HB100" s="190"/>
      <c r="HC100" s="190"/>
      <c r="HD100" s="190"/>
      <c r="HE100" s="190"/>
      <c r="HF100" s="190"/>
      <c r="HG100" s="190"/>
      <c r="HH100" s="190"/>
      <c r="HI100" s="190"/>
      <c r="HJ100" s="190"/>
      <c r="HK100" s="190"/>
      <c r="HL100" s="190"/>
      <c r="HM100" s="190"/>
      <c r="HN100" s="190"/>
      <c r="HO100" s="190"/>
      <c r="HP100" s="190"/>
      <c r="HQ100" s="190"/>
      <c r="HR100" s="190"/>
      <c r="HS100" s="190"/>
      <c r="HT100" s="190"/>
      <c r="HU100" s="190"/>
      <c r="HV100" s="190"/>
      <c r="HW100" s="190"/>
      <c r="HX100" s="190"/>
      <c r="HY100" s="190"/>
      <c r="HZ100" s="190"/>
      <c r="IA100" s="190"/>
      <c r="IB100" s="190"/>
      <c r="IC100" s="190"/>
      <c r="ID100" s="190"/>
      <c r="IE100" s="190"/>
      <c r="IF100" s="190"/>
      <c r="IG100" s="190"/>
      <c r="IH100" s="190"/>
      <c r="II100" s="190"/>
      <c r="IJ100" s="190"/>
      <c r="IK100" s="190"/>
      <c r="IL100" s="190"/>
      <c r="IM100" s="190"/>
      <c r="IN100" s="190"/>
      <c r="IO100" s="190"/>
      <c r="IP100" s="190"/>
      <c r="IQ100" s="190"/>
      <c r="IR100" s="190"/>
      <c r="IS100" s="190"/>
      <c r="IT100" s="190"/>
      <c r="IU100" s="190"/>
      <c r="IV100" s="190"/>
    </row>
    <row r="101" spans="1:256" ht="15">
      <c r="A101" s="189"/>
      <c r="B101" s="194"/>
      <c r="C101" s="194"/>
      <c r="D101" s="194"/>
      <c r="E101" s="194"/>
      <c r="F101" s="194"/>
      <c r="G101" s="194"/>
      <c r="H101" s="194"/>
      <c r="I101" s="191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90"/>
      <c r="EK101" s="190"/>
      <c r="EL101" s="190"/>
      <c r="EM101" s="190"/>
      <c r="EN101" s="190"/>
      <c r="EO101" s="190"/>
      <c r="EP101" s="190"/>
      <c r="EQ101" s="190"/>
      <c r="ER101" s="190"/>
      <c r="ES101" s="190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190"/>
      <c r="GB101" s="190"/>
      <c r="GC101" s="190"/>
      <c r="GD101" s="190"/>
      <c r="GE101" s="190"/>
      <c r="GF101" s="190"/>
      <c r="GG101" s="190"/>
      <c r="GH101" s="190"/>
      <c r="GI101" s="190"/>
      <c r="GJ101" s="190"/>
      <c r="GK101" s="190"/>
      <c r="GL101" s="190"/>
      <c r="GM101" s="190"/>
      <c r="GN101" s="190"/>
      <c r="GO101" s="190"/>
      <c r="GP101" s="190"/>
      <c r="GQ101" s="190"/>
      <c r="GR101" s="190"/>
      <c r="GS101" s="190"/>
      <c r="GT101" s="190"/>
      <c r="GU101" s="190"/>
      <c r="GV101" s="190"/>
      <c r="GW101" s="190"/>
      <c r="GX101" s="190"/>
      <c r="GY101" s="190"/>
      <c r="GZ101" s="190"/>
      <c r="HA101" s="190"/>
      <c r="HB101" s="190"/>
      <c r="HC101" s="190"/>
      <c r="HD101" s="190"/>
      <c r="HE101" s="190"/>
      <c r="HF101" s="190"/>
      <c r="HG101" s="190"/>
      <c r="HH101" s="190"/>
      <c r="HI101" s="190"/>
      <c r="HJ101" s="190"/>
      <c r="HK101" s="190"/>
      <c r="HL101" s="190"/>
      <c r="HM101" s="190"/>
      <c r="HN101" s="190"/>
      <c r="HO101" s="190"/>
      <c r="HP101" s="190"/>
      <c r="HQ101" s="190"/>
      <c r="HR101" s="190"/>
      <c r="HS101" s="190"/>
      <c r="HT101" s="190"/>
      <c r="HU101" s="190"/>
      <c r="HV101" s="190"/>
      <c r="HW101" s="190"/>
      <c r="HX101" s="190"/>
      <c r="HY101" s="190"/>
      <c r="HZ101" s="190"/>
      <c r="IA101" s="190"/>
      <c r="IB101" s="190"/>
      <c r="IC101" s="190"/>
      <c r="ID101" s="190"/>
      <c r="IE101" s="190"/>
      <c r="IF101" s="190"/>
      <c r="IG101" s="190"/>
      <c r="IH101" s="190"/>
      <c r="II101" s="190"/>
      <c r="IJ101" s="190"/>
      <c r="IK101" s="190"/>
      <c r="IL101" s="190"/>
      <c r="IM101" s="190"/>
      <c r="IN101" s="190"/>
      <c r="IO101" s="190"/>
      <c r="IP101" s="190"/>
      <c r="IQ101" s="190"/>
      <c r="IR101" s="190"/>
      <c r="IS101" s="190"/>
      <c r="IT101" s="190"/>
      <c r="IU101" s="190"/>
      <c r="IV101" s="190"/>
    </row>
    <row r="102" spans="1:256" ht="15">
      <c r="A102" s="189"/>
      <c r="B102" s="191"/>
      <c r="C102" s="190"/>
      <c r="D102" s="190"/>
      <c r="E102" s="190"/>
      <c r="F102" s="190"/>
      <c r="G102" s="193"/>
      <c r="H102" s="193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190"/>
      <c r="CA102" s="190"/>
      <c r="CB102" s="190"/>
      <c r="CC102" s="190"/>
      <c r="CD102" s="190"/>
      <c r="CE102" s="190"/>
      <c r="CF102" s="190"/>
      <c r="CG102" s="190"/>
      <c r="CH102" s="190"/>
      <c r="CI102" s="190"/>
      <c r="CJ102" s="190"/>
      <c r="CK102" s="190"/>
      <c r="CL102" s="190"/>
      <c r="CM102" s="190"/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0"/>
      <c r="CY102" s="190"/>
      <c r="CZ102" s="190"/>
      <c r="DA102" s="190"/>
      <c r="DB102" s="190"/>
      <c r="DC102" s="190"/>
      <c r="DD102" s="190"/>
      <c r="DE102" s="190"/>
      <c r="DF102" s="190"/>
      <c r="DG102" s="190"/>
      <c r="DH102" s="190"/>
      <c r="DI102" s="190"/>
      <c r="DJ102" s="190"/>
      <c r="DK102" s="190"/>
      <c r="DL102" s="190"/>
      <c r="DM102" s="190"/>
      <c r="DN102" s="190"/>
      <c r="DO102" s="190"/>
      <c r="DP102" s="190"/>
      <c r="DQ102" s="190"/>
      <c r="DR102" s="190"/>
      <c r="DS102" s="190"/>
      <c r="DT102" s="190"/>
      <c r="DU102" s="190"/>
      <c r="DV102" s="190"/>
      <c r="DW102" s="190"/>
      <c r="DX102" s="190"/>
      <c r="DY102" s="190"/>
      <c r="DZ102" s="190"/>
      <c r="EA102" s="190"/>
      <c r="EB102" s="190"/>
      <c r="EC102" s="190"/>
      <c r="ED102" s="190"/>
      <c r="EE102" s="190"/>
      <c r="EF102" s="190"/>
      <c r="EG102" s="190"/>
      <c r="EH102" s="190"/>
      <c r="EI102" s="190"/>
      <c r="EJ102" s="190"/>
      <c r="EK102" s="190"/>
      <c r="EL102" s="190"/>
      <c r="EM102" s="190"/>
      <c r="EN102" s="190"/>
      <c r="EO102" s="190"/>
      <c r="EP102" s="190"/>
      <c r="EQ102" s="190"/>
      <c r="ER102" s="190"/>
      <c r="ES102" s="190"/>
      <c r="ET102" s="190"/>
      <c r="EU102" s="190"/>
      <c r="EV102" s="190"/>
      <c r="EW102" s="190"/>
      <c r="EX102" s="190"/>
      <c r="EY102" s="190"/>
      <c r="EZ102" s="190"/>
      <c r="FA102" s="190"/>
      <c r="FB102" s="190"/>
      <c r="FC102" s="190"/>
      <c r="FD102" s="190"/>
      <c r="FE102" s="190"/>
      <c r="FF102" s="190"/>
      <c r="FG102" s="190"/>
      <c r="FH102" s="190"/>
      <c r="FI102" s="190"/>
      <c r="FJ102" s="190"/>
      <c r="FK102" s="190"/>
      <c r="FL102" s="190"/>
      <c r="FM102" s="190"/>
      <c r="FN102" s="190"/>
      <c r="FO102" s="190"/>
      <c r="FP102" s="190"/>
      <c r="FQ102" s="190"/>
      <c r="FR102" s="190"/>
      <c r="FS102" s="190"/>
      <c r="FT102" s="190"/>
      <c r="FU102" s="190"/>
      <c r="FV102" s="190"/>
      <c r="FW102" s="190"/>
      <c r="FX102" s="190"/>
      <c r="FY102" s="190"/>
      <c r="FZ102" s="190"/>
      <c r="GA102" s="190"/>
      <c r="GB102" s="190"/>
      <c r="GC102" s="190"/>
      <c r="GD102" s="190"/>
      <c r="GE102" s="190"/>
      <c r="GF102" s="190"/>
      <c r="GG102" s="190"/>
      <c r="GH102" s="190"/>
      <c r="GI102" s="190"/>
      <c r="GJ102" s="190"/>
      <c r="GK102" s="190"/>
      <c r="GL102" s="190"/>
      <c r="GM102" s="190"/>
      <c r="GN102" s="190"/>
      <c r="GO102" s="190"/>
      <c r="GP102" s="190"/>
      <c r="GQ102" s="190"/>
      <c r="GR102" s="190"/>
      <c r="GS102" s="190"/>
      <c r="GT102" s="190"/>
      <c r="GU102" s="190"/>
      <c r="GV102" s="190"/>
      <c r="GW102" s="190"/>
      <c r="GX102" s="190"/>
      <c r="GY102" s="190"/>
      <c r="GZ102" s="190"/>
      <c r="HA102" s="190"/>
      <c r="HB102" s="190"/>
      <c r="HC102" s="190"/>
      <c r="HD102" s="190"/>
      <c r="HE102" s="190"/>
      <c r="HF102" s="190"/>
      <c r="HG102" s="190"/>
      <c r="HH102" s="190"/>
      <c r="HI102" s="190"/>
      <c r="HJ102" s="190"/>
      <c r="HK102" s="190"/>
      <c r="HL102" s="190"/>
      <c r="HM102" s="190"/>
      <c r="HN102" s="190"/>
      <c r="HO102" s="190"/>
      <c r="HP102" s="190"/>
      <c r="HQ102" s="190"/>
      <c r="HR102" s="190"/>
      <c r="HS102" s="190"/>
      <c r="HT102" s="190"/>
      <c r="HU102" s="190"/>
      <c r="HV102" s="190"/>
      <c r="HW102" s="190"/>
      <c r="HX102" s="190"/>
      <c r="HY102" s="190"/>
      <c r="HZ102" s="190"/>
      <c r="IA102" s="190"/>
      <c r="IB102" s="190"/>
      <c r="IC102" s="190"/>
      <c r="ID102" s="190"/>
      <c r="IE102" s="190"/>
      <c r="IF102" s="190"/>
      <c r="IG102" s="190"/>
      <c r="IH102" s="190"/>
      <c r="II102" s="190"/>
      <c r="IJ102" s="190"/>
      <c r="IK102" s="190"/>
      <c r="IL102" s="190"/>
      <c r="IM102" s="190"/>
      <c r="IN102" s="190"/>
      <c r="IO102" s="190"/>
      <c r="IP102" s="190"/>
      <c r="IQ102" s="190"/>
      <c r="IR102" s="190"/>
      <c r="IS102" s="190"/>
      <c r="IT102" s="190"/>
      <c r="IU102" s="190"/>
      <c r="IV102" s="190"/>
    </row>
    <row r="103" spans="1:256" ht="15">
      <c r="A103" s="189"/>
      <c r="B103" s="191"/>
      <c r="C103" s="191"/>
      <c r="D103" s="191"/>
      <c r="E103" s="190"/>
      <c r="F103" s="191"/>
      <c r="G103" s="192"/>
      <c r="H103" s="192"/>
      <c r="I103" s="191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190"/>
      <c r="CA103" s="190"/>
      <c r="CB103" s="190"/>
      <c r="CC103" s="190"/>
      <c r="CD103" s="190"/>
      <c r="CE103" s="190"/>
      <c r="CF103" s="190"/>
      <c r="CG103" s="190"/>
      <c r="CH103" s="190"/>
      <c r="CI103" s="190"/>
      <c r="CJ103" s="190"/>
      <c r="CK103" s="190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  <c r="CZ103" s="190"/>
      <c r="DA103" s="190"/>
      <c r="DB103" s="190"/>
      <c r="DC103" s="190"/>
      <c r="DD103" s="190"/>
      <c r="DE103" s="190"/>
      <c r="DF103" s="190"/>
      <c r="DG103" s="190"/>
      <c r="DH103" s="190"/>
      <c r="DI103" s="190"/>
      <c r="DJ103" s="190"/>
      <c r="DK103" s="190"/>
      <c r="DL103" s="190"/>
      <c r="DM103" s="190"/>
      <c r="DN103" s="190"/>
      <c r="DO103" s="190"/>
      <c r="DP103" s="190"/>
      <c r="DQ103" s="190"/>
      <c r="DR103" s="190"/>
      <c r="DS103" s="190"/>
      <c r="DT103" s="190"/>
      <c r="DU103" s="190"/>
      <c r="DV103" s="190"/>
      <c r="DW103" s="190"/>
      <c r="DX103" s="190"/>
      <c r="DY103" s="190"/>
      <c r="DZ103" s="190"/>
      <c r="EA103" s="190"/>
      <c r="EB103" s="190"/>
      <c r="EC103" s="190"/>
      <c r="ED103" s="190"/>
      <c r="EE103" s="190"/>
      <c r="EF103" s="190"/>
      <c r="EG103" s="190"/>
      <c r="EH103" s="190"/>
      <c r="EI103" s="190"/>
      <c r="EJ103" s="190"/>
      <c r="EK103" s="190"/>
      <c r="EL103" s="190"/>
      <c r="EM103" s="190"/>
      <c r="EN103" s="190"/>
      <c r="EO103" s="190"/>
      <c r="EP103" s="190"/>
      <c r="EQ103" s="190"/>
      <c r="ER103" s="190"/>
      <c r="ES103" s="190"/>
      <c r="ET103" s="190"/>
      <c r="EU103" s="190"/>
      <c r="EV103" s="190"/>
      <c r="EW103" s="190"/>
      <c r="EX103" s="190"/>
      <c r="EY103" s="190"/>
      <c r="EZ103" s="190"/>
      <c r="FA103" s="190"/>
      <c r="FB103" s="190"/>
      <c r="FC103" s="190"/>
      <c r="FD103" s="190"/>
      <c r="FE103" s="190"/>
      <c r="FF103" s="190"/>
      <c r="FG103" s="190"/>
      <c r="FH103" s="190"/>
      <c r="FI103" s="190"/>
      <c r="FJ103" s="190"/>
      <c r="FK103" s="190"/>
      <c r="FL103" s="190"/>
      <c r="FM103" s="190"/>
      <c r="FN103" s="190"/>
      <c r="FO103" s="190"/>
      <c r="FP103" s="190"/>
      <c r="FQ103" s="190"/>
      <c r="FR103" s="190"/>
      <c r="FS103" s="190"/>
      <c r="FT103" s="190"/>
      <c r="FU103" s="190"/>
      <c r="FV103" s="190"/>
      <c r="FW103" s="190"/>
      <c r="FX103" s="190"/>
      <c r="FY103" s="190"/>
      <c r="FZ103" s="190"/>
      <c r="GA103" s="190"/>
      <c r="GB103" s="190"/>
      <c r="GC103" s="190"/>
      <c r="GD103" s="190"/>
      <c r="GE103" s="190"/>
      <c r="GF103" s="190"/>
      <c r="GG103" s="190"/>
      <c r="GH103" s="190"/>
      <c r="GI103" s="190"/>
      <c r="GJ103" s="190"/>
      <c r="GK103" s="190"/>
      <c r="GL103" s="190"/>
      <c r="GM103" s="190"/>
      <c r="GN103" s="190"/>
      <c r="GO103" s="190"/>
      <c r="GP103" s="190"/>
      <c r="GQ103" s="190"/>
      <c r="GR103" s="190"/>
      <c r="GS103" s="190"/>
      <c r="GT103" s="190"/>
      <c r="GU103" s="190"/>
      <c r="GV103" s="190"/>
      <c r="GW103" s="190"/>
      <c r="GX103" s="190"/>
      <c r="GY103" s="190"/>
      <c r="GZ103" s="190"/>
      <c r="HA103" s="190"/>
      <c r="HB103" s="190"/>
      <c r="HC103" s="190"/>
      <c r="HD103" s="190"/>
      <c r="HE103" s="190"/>
      <c r="HF103" s="190"/>
      <c r="HG103" s="190"/>
      <c r="HH103" s="190"/>
      <c r="HI103" s="190"/>
      <c r="HJ103" s="190"/>
      <c r="HK103" s="190"/>
      <c r="HL103" s="190"/>
      <c r="HM103" s="190"/>
      <c r="HN103" s="190"/>
      <c r="HO103" s="190"/>
      <c r="HP103" s="190"/>
      <c r="HQ103" s="190"/>
      <c r="HR103" s="190"/>
      <c r="HS103" s="190"/>
      <c r="HT103" s="190"/>
      <c r="HU103" s="190"/>
      <c r="HV103" s="190"/>
      <c r="HW103" s="190"/>
      <c r="HX103" s="190"/>
      <c r="HY103" s="190"/>
      <c r="HZ103" s="190"/>
      <c r="IA103" s="190"/>
      <c r="IB103" s="190"/>
      <c r="IC103" s="190"/>
      <c r="ID103" s="190"/>
      <c r="IE103" s="190"/>
      <c r="IF103" s="190"/>
      <c r="IG103" s="190"/>
      <c r="IH103" s="190"/>
      <c r="II103" s="190"/>
      <c r="IJ103" s="190"/>
      <c r="IK103" s="190"/>
      <c r="IL103" s="190"/>
      <c r="IM103" s="190"/>
      <c r="IN103" s="190"/>
      <c r="IO103" s="190"/>
      <c r="IP103" s="190"/>
      <c r="IQ103" s="190"/>
      <c r="IR103" s="190"/>
      <c r="IS103" s="190"/>
      <c r="IT103" s="190"/>
      <c r="IU103" s="190"/>
      <c r="IV103" s="190"/>
    </row>
    <row r="104" ht="15">
      <c r="A104" s="189"/>
    </row>
  </sheetData>
  <sheetProtection/>
  <mergeCells count="98">
    <mergeCell ref="G103:H103"/>
    <mergeCell ref="B92:E97"/>
    <mergeCell ref="F92:G93"/>
    <mergeCell ref="F94:G95"/>
    <mergeCell ref="F96:G97"/>
    <mergeCell ref="B98:H98"/>
    <mergeCell ref="B99:C99"/>
    <mergeCell ref="B79:C84"/>
    <mergeCell ref="D79:F84"/>
    <mergeCell ref="G79:G84"/>
    <mergeCell ref="B85:H85"/>
    <mergeCell ref="B86:C91"/>
    <mergeCell ref="D86:F91"/>
    <mergeCell ref="G86:G91"/>
    <mergeCell ref="B78:H78"/>
    <mergeCell ref="D65:H65"/>
    <mergeCell ref="D66:H66"/>
    <mergeCell ref="D67:H67"/>
    <mergeCell ref="D68:H68"/>
    <mergeCell ref="D69:H69"/>
    <mergeCell ref="B70:C74"/>
    <mergeCell ref="D70:D74"/>
    <mergeCell ref="E70:H70"/>
    <mergeCell ref="E71:H71"/>
    <mergeCell ref="E72:H72"/>
    <mergeCell ref="E73:H73"/>
    <mergeCell ref="E74:H74"/>
    <mergeCell ref="B75:H75"/>
    <mergeCell ref="B76:H76"/>
    <mergeCell ref="B77:H77"/>
    <mergeCell ref="D63:H63"/>
    <mergeCell ref="D64:H64"/>
    <mergeCell ref="D50:H50"/>
    <mergeCell ref="B51:C69"/>
    <mergeCell ref="D51:H51"/>
    <mergeCell ref="D52:H52"/>
    <mergeCell ref="D53:H53"/>
    <mergeCell ref="D54:H54"/>
    <mergeCell ref="D55:H55"/>
    <mergeCell ref="D56:H56"/>
    <mergeCell ref="B10:B43"/>
    <mergeCell ref="D58:H58"/>
    <mergeCell ref="D59:H59"/>
    <mergeCell ref="D60:H60"/>
    <mergeCell ref="D61:H61"/>
    <mergeCell ref="D62:H62"/>
    <mergeCell ref="D57:H57"/>
    <mergeCell ref="B44:C50"/>
    <mergeCell ref="D44:D49"/>
    <mergeCell ref="E44:G44"/>
    <mergeCell ref="E45:G45"/>
    <mergeCell ref="E46:G46"/>
    <mergeCell ref="E47:G47"/>
    <mergeCell ref="E48:G48"/>
    <mergeCell ref="E49:H49"/>
    <mergeCell ref="E12:G14"/>
    <mergeCell ref="C26:C43"/>
    <mergeCell ref="D26:D33"/>
    <mergeCell ref="E26:H26"/>
    <mergeCell ref="E27:H27"/>
    <mergeCell ref="E28:G30"/>
    <mergeCell ref="D43:H43"/>
    <mergeCell ref="E31:H31"/>
    <mergeCell ref="E32:H32"/>
    <mergeCell ref="E33:H33"/>
    <mergeCell ref="D34:H34"/>
    <mergeCell ref="D35:H35"/>
    <mergeCell ref="D36:H36"/>
    <mergeCell ref="D37:H37"/>
    <mergeCell ref="D38:H38"/>
    <mergeCell ref="D39:H39"/>
    <mergeCell ref="D40:H40"/>
    <mergeCell ref="D42:H42"/>
    <mergeCell ref="E20:G22"/>
    <mergeCell ref="E23:H23"/>
    <mergeCell ref="E24:H24"/>
    <mergeCell ref="E25:H25"/>
    <mergeCell ref="D41:H41"/>
    <mergeCell ref="C18:C25"/>
    <mergeCell ref="B1:I1"/>
    <mergeCell ref="B2:I2"/>
    <mergeCell ref="B4:H4"/>
    <mergeCell ref="B5:D9"/>
    <mergeCell ref="E5:H5"/>
    <mergeCell ref="E6:H6"/>
    <mergeCell ref="C10:C17"/>
    <mergeCell ref="D10:D17"/>
    <mergeCell ref="E10:H10"/>
    <mergeCell ref="E7:H7"/>
    <mergeCell ref="E8:H8"/>
    <mergeCell ref="E9:H9"/>
    <mergeCell ref="D18:D25"/>
    <mergeCell ref="E18:H18"/>
    <mergeCell ref="E19:H19"/>
    <mergeCell ref="E15:H15"/>
    <mergeCell ref="E16:H16"/>
    <mergeCell ref="E17:H17"/>
    <mergeCell ref="E11:H11"/>
  </mergeCells>
  <printOptions/>
  <pageMargins left="0.7874015748031497" right="0.3937007874015748" top="0.6692913385826772" bottom="0.3937007874015748" header="0.6692913385826772" footer="0.11811023622047245"/>
  <pageSetup fitToHeight="2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7">
      <selection activeCell="C8" sqref="C8"/>
    </sheetView>
  </sheetViews>
  <sheetFormatPr defaultColWidth="9.00390625" defaultRowHeight="12.75" customHeight="1"/>
  <cols>
    <col min="1" max="1" width="5.75390625" style="3" customWidth="1"/>
    <col min="2" max="3" width="18.625" style="3" customWidth="1"/>
    <col min="4" max="4" width="19.00390625" style="3" customWidth="1"/>
    <col min="5" max="5" width="15.875" style="3" customWidth="1"/>
    <col min="6" max="6" width="16.125" style="3" customWidth="1"/>
    <col min="7" max="7" width="18.00390625" style="3" customWidth="1"/>
    <col min="8" max="16384" width="9.125" style="3" customWidth="1"/>
  </cols>
  <sheetData>
    <row r="1" spans="2:7" s="2" customFormat="1" ht="100.5" customHeight="1">
      <c r="B1" s="58" t="s">
        <v>29</v>
      </c>
      <c r="C1" s="58"/>
      <c r="D1" s="58"/>
      <c r="E1" s="58"/>
      <c r="F1" s="58"/>
      <c r="G1" s="58"/>
    </row>
    <row r="2" spans="1:7" s="2" customFormat="1" ht="24.75" customHeight="1">
      <c r="A2" s="67" t="s">
        <v>6</v>
      </c>
      <c r="B2" s="67"/>
      <c r="C2" s="67"/>
      <c r="D2" s="67"/>
      <c r="E2" s="67"/>
      <c r="F2" s="67"/>
      <c r="G2" s="67"/>
    </row>
    <row r="3" spans="6:7" ht="35.25" customHeight="1">
      <c r="F3" s="59" t="s">
        <v>0</v>
      </c>
      <c r="G3" s="59"/>
    </row>
    <row r="4" spans="1:7" s="5" customFormat="1" ht="12.75" customHeight="1">
      <c r="A4" s="49" t="s">
        <v>7</v>
      </c>
      <c r="B4" s="50"/>
      <c r="C4" s="60" t="s">
        <v>30</v>
      </c>
      <c r="D4" s="60" t="s">
        <v>31</v>
      </c>
      <c r="E4" s="49" t="s">
        <v>8</v>
      </c>
      <c r="F4" s="63"/>
      <c r="G4" s="50"/>
    </row>
    <row r="5" spans="1:7" s="5" customFormat="1" ht="41.25" customHeight="1">
      <c r="A5" s="51"/>
      <c r="B5" s="52"/>
      <c r="C5" s="68"/>
      <c r="D5" s="61"/>
      <c r="E5" s="64"/>
      <c r="F5" s="65"/>
      <c r="G5" s="66"/>
    </row>
    <row r="6" spans="1:7" s="5" customFormat="1" ht="41.25" customHeight="1">
      <c r="A6" s="53"/>
      <c r="B6" s="54"/>
      <c r="C6" s="69"/>
      <c r="D6" s="62"/>
      <c r="E6" s="4" t="s">
        <v>21</v>
      </c>
      <c r="F6" s="4" t="s">
        <v>32</v>
      </c>
      <c r="G6" s="4" t="s">
        <v>33</v>
      </c>
    </row>
    <row r="7" spans="1:7" s="5" customFormat="1" ht="18.75" customHeight="1">
      <c r="A7" s="55">
        <v>1</v>
      </c>
      <c r="B7" s="55">
        <v>1</v>
      </c>
      <c r="C7" s="7"/>
      <c r="D7" s="8">
        <v>2</v>
      </c>
      <c r="E7" s="8">
        <v>3</v>
      </c>
      <c r="F7" s="8">
        <v>4</v>
      </c>
      <c r="G7" s="8">
        <v>5</v>
      </c>
    </row>
    <row r="8" spans="1:7" s="2" customFormat="1" ht="56.25" customHeight="1">
      <c r="A8" s="56" t="s">
        <v>56</v>
      </c>
      <c r="B8" s="57"/>
      <c r="C8" s="46">
        <v>3</v>
      </c>
      <c r="D8" s="6">
        <v>3</v>
      </c>
      <c r="E8" s="6">
        <v>3</v>
      </c>
      <c r="F8" s="6">
        <v>3</v>
      </c>
      <c r="G8" s="6">
        <v>3</v>
      </c>
    </row>
    <row r="9" spans="4:7" ht="6" customHeight="1">
      <c r="D9" s="9"/>
      <c r="E9" s="9"/>
      <c r="F9" s="9"/>
      <c r="G9" s="9"/>
    </row>
    <row r="10" ht="15.75" customHeight="1"/>
    <row r="11" ht="12.75" customHeight="1"/>
    <row r="14" ht="70.5" customHeight="1"/>
    <row r="15" ht="53.25" customHeight="1"/>
  </sheetData>
  <sheetProtection/>
  <mergeCells count="9">
    <mergeCell ref="A4:B6"/>
    <mergeCell ref="A7:B7"/>
    <mergeCell ref="A8:B8"/>
    <mergeCell ref="B1:G1"/>
    <mergeCell ref="F3:G3"/>
    <mergeCell ref="D4:D6"/>
    <mergeCell ref="E4:G5"/>
    <mergeCell ref="A2:G2"/>
    <mergeCell ref="C4:C6"/>
  </mergeCells>
  <printOptions/>
  <pageMargins left="1.22" right="0.2755905511811024" top="0.7480314960629921" bottom="0.1968503937007874" header="0.7086614173228347" footer="0.1574803149606299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22.25390625" style="0" customWidth="1"/>
    <col min="2" max="2" width="10.75390625" style="0" customWidth="1"/>
    <col min="3" max="3" width="9.75390625" style="0" customWidth="1"/>
    <col min="4" max="4" width="9.375" style="0" customWidth="1"/>
    <col min="5" max="5" width="10.625" style="0" customWidth="1"/>
    <col min="6" max="6" width="11.75390625" style="0" customWidth="1"/>
    <col min="7" max="7" width="14.875" style="0" customWidth="1"/>
    <col min="8" max="8" width="18.625" style="0" customWidth="1"/>
    <col min="9" max="9" width="20.375" style="0" customWidth="1"/>
    <col min="10" max="10" width="19.375" style="0" customWidth="1"/>
  </cols>
  <sheetData>
    <row r="1" spans="1:10" ht="15.75">
      <c r="A1" s="76" t="s">
        <v>1</v>
      </c>
      <c r="B1" s="76"/>
      <c r="C1" s="76"/>
      <c r="D1" s="76"/>
      <c r="E1" s="76"/>
      <c r="F1" s="76"/>
      <c r="G1" s="77"/>
      <c r="H1" s="77"/>
      <c r="I1" s="77"/>
      <c r="J1" s="77"/>
    </row>
    <row r="2" spans="1:10" ht="15.75">
      <c r="A2" s="78" t="s">
        <v>23</v>
      </c>
      <c r="B2" s="78"/>
      <c r="C2" s="78"/>
      <c r="D2" s="78"/>
      <c r="E2" s="78"/>
      <c r="F2" s="78"/>
      <c r="G2" s="77"/>
      <c r="H2" s="77"/>
      <c r="I2" s="77"/>
      <c r="J2" s="77"/>
    </row>
    <row r="3" spans="1:10" ht="15.75">
      <c r="A3" s="76" t="s">
        <v>34</v>
      </c>
      <c r="B3" s="76"/>
      <c r="C3" s="76"/>
      <c r="D3" s="76"/>
      <c r="E3" s="76"/>
      <c r="F3" s="76"/>
      <c r="G3" s="77"/>
      <c r="H3" s="77"/>
      <c r="I3" s="77"/>
      <c r="J3" s="77"/>
    </row>
    <row r="4" spans="1:10" ht="18.75">
      <c r="A4" s="79" t="s">
        <v>4</v>
      </c>
      <c r="B4" s="79"/>
      <c r="C4" s="79"/>
      <c r="D4" s="79"/>
      <c r="E4" s="79"/>
      <c r="F4" s="79"/>
      <c r="G4" s="77"/>
      <c r="H4" s="77"/>
      <c r="I4" s="77"/>
      <c r="J4" s="77"/>
    </row>
    <row r="5" spans="1:10" ht="15.75">
      <c r="A5" s="10"/>
      <c r="B5" s="10"/>
      <c r="C5" s="10"/>
      <c r="D5" s="28"/>
      <c r="E5" s="28"/>
      <c r="F5" s="10"/>
      <c r="G5" s="28"/>
      <c r="H5" s="10"/>
      <c r="I5" s="10"/>
      <c r="J5" s="28" t="s">
        <v>0</v>
      </c>
    </row>
    <row r="6" spans="1:10" ht="165.75" customHeight="1">
      <c r="A6" s="29" t="s">
        <v>2</v>
      </c>
      <c r="B6" s="70" t="s">
        <v>24</v>
      </c>
      <c r="C6" s="71"/>
      <c r="D6" s="71"/>
      <c r="E6" s="71"/>
      <c r="F6" s="72"/>
      <c r="G6" s="73" t="s">
        <v>25</v>
      </c>
      <c r="H6" s="35" t="s">
        <v>28</v>
      </c>
      <c r="I6" s="35" t="s">
        <v>38</v>
      </c>
      <c r="J6" s="35" t="s">
        <v>39</v>
      </c>
    </row>
    <row r="7" spans="1:10" ht="31.5">
      <c r="A7" s="29"/>
      <c r="B7" s="30" t="s">
        <v>26</v>
      </c>
      <c r="C7" s="31" t="s">
        <v>27</v>
      </c>
      <c r="D7" s="31" t="s">
        <v>35</v>
      </c>
      <c r="E7" s="11" t="s">
        <v>36</v>
      </c>
      <c r="F7" s="31" t="s">
        <v>37</v>
      </c>
      <c r="G7" s="73"/>
      <c r="H7" s="32">
        <v>1.031</v>
      </c>
      <c r="I7" s="32">
        <v>1.038</v>
      </c>
      <c r="J7" s="32">
        <v>1.04</v>
      </c>
    </row>
    <row r="8" spans="1:10" ht="15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2">
        <v>7</v>
      </c>
      <c r="H8" s="12">
        <v>8</v>
      </c>
      <c r="I8" s="12">
        <v>9</v>
      </c>
      <c r="J8" s="12">
        <v>10</v>
      </c>
    </row>
    <row r="9" spans="1:10" ht="31.5">
      <c r="A9" s="33" t="s">
        <v>56</v>
      </c>
      <c r="B9" s="13">
        <v>63</v>
      </c>
      <c r="C9" s="13">
        <v>58</v>
      </c>
      <c r="D9" s="13">
        <v>6.7</v>
      </c>
      <c r="E9" s="12">
        <v>26</v>
      </c>
      <c r="F9" s="13">
        <v>81.3</v>
      </c>
      <c r="G9" s="12">
        <f>(B9+C9+D9+E9+F9)/5</f>
        <v>47</v>
      </c>
      <c r="H9" s="34">
        <f>G9*103.1%</f>
        <v>48.456999999999994</v>
      </c>
      <c r="I9" s="34">
        <f>H9*103.8%</f>
        <v>50.298365999999994</v>
      </c>
      <c r="J9" s="34">
        <f>I9*104%</f>
        <v>52.310300639999994</v>
      </c>
    </row>
    <row r="10" spans="1:10" ht="32.25" customHeight="1">
      <c r="A10" s="40" t="s">
        <v>54</v>
      </c>
      <c r="B10" s="42">
        <v>18.9</v>
      </c>
      <c r="C10" s="42">
        <v>17.4</v>
      </c>
      <c r="D10" s="42">
        <v>2</v>
      </c>
      <c r="E10" s="42">
        <v>7.8</v>
      </c>
      <c r="F10" s="42">
        <v>24.4</v>
      </c>
      <c r="G10" s="43">
        <v>14.1</v>
      </c>
      <c r="H10" s="48">
        <v>7.4</v>
      </c>
      <c r="I10" s="48">
        <f>I9*30%</f>
        <v>15.089509799999998</v>
      </c>
      <c r="J10" s="48">
        <v>15.5</v>
      </c>
    </row>
    <row r="11" spans="1:10" ht="57" customHeight="1">
      <c r="A11" s="74" t="s">
        <v>48</v>
      </c>
      <c r="B11" s="74"/>
      <c r="C11" s="74"/>
      <c r="D11" s="74"/>
      <c r="E11" s="74"/>
      <c r="F11" s="74"/>
      <c r="G11" s="75"/>
      <c r="H11" s="75"/>
      <c r="I11" s="75"/>
      <c r="J11" s="75"/>
    </row>
    <row r="12" spans="1:6" ht="15.75">
      <c r="A12" s="1"/>
      <c r="B12" s="1"/>
      <c r="C12" s="1"/>
      <c r="D12" s="1"/>
      <c r="E12" s="1"/>
      <c r="F12" s="1"/>
    </row>
    <row r="13" spans="1:6" ht="15.75">
      <c r="A13" s="74"/>
      <c r="B13" s="74"/>
      <c r="C13" s="74"/>
      <c r="D13" s="74"/>
      <c r="E13" s="74"/>
      <c r="F13" s="74"/>
    </row>
  </sheetData>
  <sheetProtection/>
  <mergeCells count="8">
    <mergeCell ref="B6:F6"/>
    <mergeCell ref="G6:G7"/>
    <mergeCell ref="A11:J11"/>
    <mergeCell ref="A13:F13"/>
    <mergeCell ref="A1:J1"/>
    <mergeCell ref="A2:J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2.875" style="0" customWidth="1"/>
    <col min="2" max="2" width="18.625" style="0" customWidth="1"/>
    <col min="3" max="3" width="21.375" style="0" customWidth="1"/>
    <col min="4" max="4" width="18.625" style="0" customWidth="1"/>
    <col min="5" max="5" width="17.375" style="0" customWidth="1"/>
    <col min="6" max="6" width="17.75390625" style="0" customWidth="1"/>
    <col min="7" max="7" width="18.25390625" style="0" customWidth="1"/>
  </cols>
  <sheetData>
    <row r="1" spans="1:7" ht="15.75">
      <c r="A1" s="82" t="s">
        <v>1</v>
      </c>
      <c r="B1" s="82"/>
      <c r="C1" s="82"/>
      <c r="D1" s="82"/>
      <c r="E1" s="82"/>
      <c r="F1" s="75"/>
      <c r="G1" s="75"/>
    </row>
    <row r="2" spans="1:7" ht="15.75">
      <c r="A2" s="83" t="s">
        <v>3</v>
      </c>
      <c r="B2" s="83"/>
      <c r="C2" s="83"/>
      <c r="D2" s="83"/>
      <c r="E2" s="83"/>
      <c r="F2" s="75"/>
      <c r="G2" s="75"/>
    </row>
    <row r="3" spans="1:7" ht="15.75">
      <c r="A3" s="82" t="s">
        <v>40</v>
      </c>
      <c r="B3" s="82"/>
      <c r="C3" s="82"/>
      <c r="D3" s="82"/>
      <c r="E3" s="82"/>
      <c r="F3" s="75"/>
      <c r="G3" s="75"/>
    </row>
    <row r="4" spans="1:7" ht="18.75">
      <c r="A4" s="84" t="s">
        <v>5</v>
      </c>
      <c r="B4" s="84"/>
      <c r="C4" s="84"/>
      <c r="D4" s="84"/>
      <c r="E4" s="84"/>
      <c r="F4" s="75"/>
      <c r="G4" s="75"/>
    </row>
    <row r="5" spans="1:7" ht="15.75">
      <c r="A5" s="85" t="s">
        <v>0</v>
      </c>
      <c r="B5" s="85"/>
      <c r="C5" s="86"/>
      <c r="D5" s="86"/>
      <c r="E5" s="86"/>
      <c r="F5" s="86"/>
      <c r="G5" s="86"/>
    </row>
    <row r="6" spans="1:7" ht="12.75">
      <c r="A6" s="87" t="s">
        <v>7</v>
      </c>
      <c r="B6" s="87" t="s">
        <v>51</v>
      </c>
      <c r="C6" s="88" t="s">
        <v>52</v>
      </c>
      <c r="D6" s="88" t="s">
        <v>55</v>
      </c>
      <c r="E6" s="80" t="s">
        <v>49</v>
      </c>
      <c r="F6" s="80" t="s">
        <v>50</v>
      </c>
      <c r="G6" s="80" t="s">
        <v>53</v>
      </c>
    </row>
    <row r="7" spans="1:7" ht="141" customHeight="1">
      <c r="A7" s="81"/>
      <c r="B7" s="69"/>
      <c r="C7" s="89"/>
      <c r="D7" s="89"/>
      <c r="E7" s="81"/>
      <c r="F7" s="81"/>
      <c r="G7" s="81"/>
    </row>
    <row r="8" spans="1:7" ht="15.75">
      <c r="A8" s="11">
        <v>1</v>
      </c>
      <c r="B8" s="11">
        <v>2</v>
      </c>
      <c r="C8" s="14">
        <v>3</v>
      </c>
      <c r="D8" s="14">
        <v>4</v>
      </c>
      <c r="E8" s="11">
        <v>5</v>
      </c>
      <c r="F8" s="11">
        <v>6</v>
      </c>
      <c r="G8" s="11">
        <v>7</v>
      </c>
    </row>
    <row r="9" spans="1:7" ht="38.25" customHeight="1">
      <c r="A9" s="41" t="s">
        <v>56</v>
      </c>
      <c r="B9" s="36">
        <v>67.5</v>
      </c>
      <c r="C9" s="37">
        <v>87</v>
      </c>
      <c r="D9" s="38">
        <v>66</v>
      </c>
      <c r="E9" s="39">
        <v>66</v>
      </c>
      <c r="F9" s="45">
        <v>66</v>
      </c>
      <c r="G9" s="45">
        <v>66</v>
      </c>
    </row>
    <row r="10" spans="1:7" ht="15.75">
      <c r="A10" s="18"/>
      <c r="B10" s="44"/>
      <c r="C10" s="44"/>
      <c r="D10" s="44"/>
      <c r="E10" s="44"/>
      <c r="F10" s="44"/>
      <c r="G10" s="44"/>
    </row>
  </sheetData>
  <sheetProtection/>
  <mergeCells count="12">
    <mergeCell ref="D6:D7"/>
    <mergeCell ref="E6:E7"/>
    <mergeCell ref="F6:F7"/>
    <mergeCell ref="G6:G7"/>
    <mergeCell ref="A1:G1"/>
    <mergeCell ref="A2:G2"/>
    <mergeCell ref="A3:G3"/>
    <mergeCell ref="A4:G4"/>
    <mergeCell ref="A5:G5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N42"/>
  <sheetViews>
    <sheetView zoomScale="75" zoomScaleNormal="75" zoomScalePageLayoutView="0" workbookViewId="0" topLeftCell="A9">
      <selection activeCell="K21" sqref="K21"/>
    </sheetView>
  </sheetViews>
  <sheetFormatPr defaultColWidth="9.00390625" defaultRowHeight="12.75"/>
  <cols>
    <col min="1" max="1" width="6.625" style="109" customWidth="1"/>
    <col min="2" max="2" width="42.00390625" style="0" customWidth="1"/>
    <col min="3" max="3" width="20.00390625" style="0" customWidth="1"/>
    <col min="4" max="4" width="16.00390625" style="0" customWidth="1"/>
    <col min="5" max="5" width="18.375" style="0" customWidth="1"/>
    <col min="6" max="6" width="18.25390625" style="0" customWidth="1"/>
    <col min="7" max="7" width="19.625" style="0" customWidth="1"/>
    <col min="8" max="10" width="17.75390625" style="0" customWidth="1"/>
    <col min="11" max="11" width="15.625" style="108" customWidth="1"/>
    <col min="12" max="12" width="16.625" style="108" customWidth="1"/>
    <col min="13" max="14" width="15.625" style="108" customWidth="1"/>
  </cols>
  <sheetData>
    <row r="1" ht="12.75" hidden="1"/>
    <row r="2" ht="12.75" hidden="1"/>
    <row r="3" spans="1:14" s="185" customFormat="1" ht="28.5" customHeight="1">
      <c r="A3" s="187" t="s">
        <v>111</v>
      </c>
      <c r="B3" s="187"/>
      <c r="C3" s="187"/>
      <c r="D3" s="187"/>
      <c r="E3" s="187"/>
      <c r="F3" s="187"/>
      <c r="G3" s="187"/>
      <c r="H3" s="187"/>
      <c r="I3" s="187"/>
      <c r="J3" s="186"/>
      <c r="K3" s="186"/>
      <c r="L3" s="186"/>
      <c r="M3" s="186"/>
      <c r="N3" s="186"/>
    </row>
    <row r="4" spans="5:7" ht="15" customHeight="1">
      <c r="E4" s="184" t="s">
        <v>110</v>
      </c>
      <c r="F4" s="184"/>
      <c r="G4" s="184"/>
    </row>
    <row r="5" ht="10.5" customHeight="1"/>
    <row r="6" spans="1:14" ht="137.25" customHeight="1">
      <c r="A6" s="183" t="s">
        <v>109</v>
      </c>
      <c r="B6" s="182" t="s">
        <v>108</v>
      </c>
      <c r="C6" s="181" t="s">
        <v>107</v>
      </c>
      <c r="D6" s="181" t="s">
        <v>106</v>
      </c>
      <c r="E6" s="181" t="s">
        <v>105</v>
      </c>
      <c r="F6" s="181" t="s">
        <v>104</v>
      </c>
      <c r="G6" s="181" t="s">
        <v>103</v>
      </c>
      <c r="H6" s="180" t="s">
        <v>102</v>
      </c>
      <c r="I6" s="180" t="s">
        <v>101</v>
      </c>
      <c r="J6" s="180" t="s">
        <v>100</v>
      </c>
      <c r="K6" s="180" t="s">
        <v>99</v>
      </c>
      <c r="L6" s="180" t="s">
        <v>98</v>
      </c>
      <c r="M6" s="179"/>
      <c r="N6" s="173"/>
    </row>
    <row r="7" spans="1:14" ht="15" customHeight="1">
      <c r="A7" s="178"/>
      <c r="B7" s="177"/>
      <c r="C7" s="175" t="s">
        <v>95</v>
      </c>
      <c r="D7" s="175" t="s">
        <v>97</v>
      </c>
      <c r="E7" s="175" t="s">
        <v>96</v>
      </c>
      <c r="F7" s="175" t="s">
        <v>95</v>
      </c>
      <c r="G7" s="175" t="s">
        <v>95</v>
      </c>
      <c r="H7" s="174" t="s">
        <v>94</v>
      </c>
      <c r="I7" s="174"/>
      <c r="J7" s="174"/>
      <c r="K7" s="174" t="s">
        <v>93</v>
      </c>
      <c r="L7" s="174" t="s">
        <v>93</v>
      </c>
      <c r="M7" s="173"/>
      <c r="N7" s="173"/>
    </row>
    <row r="8" spans="1:14" ht="12.75" customHeight="1">
      <c r="A8" s="176">
        <v>1</v>
      </c>
      <c r="B8" s="175">
        <v>2</v>
      </c>
      <c r="C8" s="175">
        <v>3</v>
      </c>
      <c r="D8" s="175">
        <v>4</v>
      </c>
      <c r="E8" s="175">
        <v>5</v>
      </c>
      <c r="F8" s="175" t="s">
        <v>92</v>
      </c>
      <c r="G8" s="175" t="s">
        <v>91</v>
      </c>
      <c r="H8" s="174">
        <v>8</v>
      </c>
      <c r="I8" s="174">
        <v>9</v>
      </c>
      <c r="J8" s="174">
        <v>10</v>
      </c>
      <c r="K8" s="174">
        <v>11</v>
      </c>
      <c r="L8" s="174">
        <v>12</v>
      </c>
      <c r="M8" s="173"/>
      <c r="N8" s="173"/>
    </row>
    <row r="9" spans="1:14" ht="33" customHeight="1">
      <c r="A9" s="140">
        <v>1</v>
      </c>
      <c r="B9" s="172" t="s">
        <v>90</v>
      </c>
      <c r="C9" s="171">
        <v>215289000</v>
      </c>
      <c r="D9" s="156"/>
      <c r="E9" s="156"/>
      <c r="F9" s="144"/>
      <c r="G9" s="143">
        <f>C9+F9</f>
        <v>215289000</v>
      </c>
      <c r="H9" s="137">
        <v>0.1</v>
      </c>
      <c r="I9" s="156">
        <f>PRODUCT(G9,H9)/100</f>
        <v>215289</v>
      </c>
      <c r="J9" s="156">
        <v>215400</v>
      </c>
      <c r="K9" s="141">
        <v>215500</v>
      </c>
      <c r="L9" s="141">
        <v>215500</v>
      </c>
      <c r="M9" s="128"/>
      <c r="N9" s="128"/>
    </row>
    <row r="10" spans="1:14" ht="33" customHeight="1">
      <c r="A10" s="140" t="s">
        <v>89</v>
      </c>
      <c r="B10" s="172" t="s">
        <v>88</v>
      </c>
      <c r="C10" s="171">
        <v>64729000</v>
      </c>
      <c r="D10" s="156"/>
      <c r="E10" s="156"/>
      <c r="F10" s="144"/>
      <c r="G10" s="143">
        <f>C10+F10</f>
        <v>64729000</v>
      </c>
      <c r="H10" s="137">
        <v>0.1</v>
      </c>
      <c r="I10" s="156">
        <f>PRODUCT(G10,H10)/100</f>
        <v>64729</v>
      </c>
      <c r="J10" s="156">
        <v>64729</v>
      </c>
      <c r="K10" s="141">
        <v>64729</v>
      </c>
      <c r="L10" s="141">
        <v>64729</v>
      </c>
      <c r="M10" s="128"/>
      <c r="N10" s="128"/>
    </row>
    <row r="11" spans="1:14" ht="15.75">
      <c r="A11" s="140">
        <v>2</v>
      </c>
      <c r="B11" s="139" t="s">
        <v>87</v>
      </c>
      <c r="C11" s="131">
        <f>C12+C13+C17+C18+C19+C20</f>
        <v>23075667</v>
      </c>
      <c r="D11" s="131">
        <f>D12+D13+D17+D18+D19+D20</f>
        <v>0</v>
      </c>
      <c r="E11" s="138"/>
      <c r="F11" s="131">
        <f>F12+F13+F17+F18+F19+F20</f>
        <v>0</v>
      </c>
      <c r="G11" s="131">
        <f>G12+G13+G17+G18+G19+G20</f>
        <v>23075667</v>
      </c>
      <c r="H11" s="137">
        <v>0.3</v>
      </c>
      <c r="I11" s="131">
        <f>I12+I13+I17+I18+I19+I20</f>
        <v>142715.001</v>
      </c>
      <c r="J11" s="131">
        <f>J12+J13+J17+J18+J19+J20</f>
        <v>146100</v>
      </c>
      <c r="K11" s="131">
        <f>K12+K13+K17+K18+K19+K20</f>
        <v>146600</v>
      </c>
      <c r="L11" s="131">
        <f>L12+L13+L17+L18+L19+L20</f>
        <v>147500</v>
      </c>
      <c r="M11" s="128"/>
      <c r="N11" s="128"/>
    </row>
    <row r="12" spans="1:14" ht="30.75" customHeight="1">
      <c r="A12" s="152" t="s">
        <v>86</v>
      </c>
      <c r="B12" s="151" t="s">
        <v>85</v>
      </c>
      <c r="C12" s="150"/>
      <c r="D12" s="149"/>
      <c r="E12" s="149"/>
      <c r="F12" s="144"/>
      <c r="G12" s="131">
        <f>C12+F12</f>
        <v>0</v>
      </c>
      <c r="H12" s="137"/>
      <c r="I12" s="142"/>
      <c r="J12" s="142"/>
      <c r="K12" s="141"/>
      <c r="L12" s="141"/>
      <c r="M12" s="128"/>
      <c r="N12" s="128"/>
    </row>
    <row r="13" spans="1:14" ht="15" customHeight="1">
      <c r="A13" s="152" t="s">
        <v>84</v>
      </c>
      <c r="B13" s="151" t="s">
        <v>83</v>
      </c>
      <c r="C13" s="170">
        <f>C15+C16</f>
        <v>0</v>
      </c>
      <c r="D13" s="170">
        <f>D15+D16</f>
        <v>0</v>
      </c>
      <c r="E13" s="169"/>
      <c r="F13" s="131">
        <f>F15+F16</f>
        <v>0</v>
      </c>
      <c r="G13" s="131">
        <f>G15+G16</f>
        <v>0</v>
      </c>
      <c r="H13" s="137"/>
      <c r="I13" s="137"/>
      <c r="J13" s="137"/>
      <c r="K13" s="131">
        <f>K15+K16</f>
        <v>0</v>
      </c>
      <c r="L13" s="131">
        <f>L15+L16</f>
        <v>0</v>
      </c>
      <c r="M13" s="128"/>
      <c r="N13" s="128"/>
    </row>
    <row r="14" spans="1:14" ht="15" customHeight="1">
      <c r="A14" s="152"/>
      <c r="B14" s="151" t="s">
        <v>63</v>
      </c>
      <c r="C14" s="168"/>
      <c r="D14" s="167"/>
      <c r="E14" s="167"/>
      <c r="F14" s="166"/>
      <c r="G14" s="165"/>
      <c r="H14" s="164"/>
      <c r="I14" s="163"/>
      <c r="J14" s="163"/>
      <c r="K14" s="162"/>
      <c r="L14" s="162"/>
      <c r="M14" s="128"/>
      <c r="N14" s="128"/>
    </row>
    <row r="15" spans="1:14" ht="15" customHeight="1">
      <c r="A15" s="152" t="s">
        <v>81</v>
      </c>
      <c r="B15" s="161" t="s">
        <v>82</v>
      </c>
      <c r="C15" s="150"/>
      <c r="D15" s="149"/>
      <c r="E15" s="149"/>
      <c r="F15" s="144"/>
      <c r="G15" s="143">
        <f>C15+F15</f>
        <v>0</v>
      </c>
      <c r="H15" s="137"/>
      <c r="I15" s="142"/>
      <c r="J15" s="142"/>
      <c r="K15" s="141"/>
      <c r="L15" s="141"/>
      <c r="M15" s="128"/>
      <c r="N15" s="128"/>
    </row>
    <row r="16" spans="1:14" ht="13.5" customHeight="1">
      <c r="A16" s="152" t="s">
        <v>81</v>
      </c>
      <c r="B16" s="161" t="s">
        <v>80</v>
      </c>
      <c r="C16" s="150"/>
      <c r="D16" s="149"/>
      <c r="E16" s="149"/>
      <c r="F16" s="144"/>
      <c r="G16" s="143">
        <f>C16+F16</f>
        <v>0</v>
      </c>
      <c r="H16" s="137"/>
      <c r="I16" s="142"/>
      <c r="J16" s="142"/>
      <c r="K16" s="141"/>
      <c r="L16" s="141"/>
      <c r="M16" s="128"/>
      <c r="N16" s="128"/>
    </row>
    <row r="17" spans="1:14" ht="78" customHeight="1">
      <c r="A17" s="152" t="s">
        <v>79</v>
      </c>
      <c r="B17" s="151" t="s">
        <v>78</v>
      </c>
      <c r="C17" s="149">
        <v>16951667</v>
      </c>
      <c r="D17" s="149"/>
      <c r="E17" s="149"/>
      <c r="F17" s="144"/>
      <c r="G17" s="143">
        <f>C17+F17</f>
        <v>16951667</v>
      </c>
      <c r="H17" s="137">
        <v>0.3</v>
      </c>
      <c r="I17" s="156">
        <f>PRODUCT(G17,H17)/100</f>
        <v>50855.001</v>
      </c>
      <c r="J17" s="156">
        <v>50900</v>
      </c>
      <c r="K17" s="141">
        <v>51000</v>
      </c>
      <c r="L17" s="141">
        <v>51500</v>
      </c>
      <c r="M17" s="128"/>
      <c r="N17" s="128"/>
    </row>
    <row r="18" spans="1:14" ht="47.25" customHeight="1">
      <c r="A18" s="152" t="s">
        <v>77</v>
      </c>
      <c r="B18" s="151" t="s">
        <v>76</v>
      </c>
      <c r="C18" s="146"/>
      <c r="D18" s="145"/>
      <c r="E18" s="145"/>
      <c r="F18" s="144"/>
      <c r="G18" s="143">
        <f>C18+F18</f>
        <v>0</v>
      </c>
      <c r="H18" s="142"/>
      <c r="I18" s="142"/>
      <c r="J18" s="142"/>
      <c r="K18" s="141"/>
      <c r="L18" s="141"/>
      <c r="M18" s="128"/>
      <c r="N18" s="128"/>
    </row>
    <row r="19" spans="1:14" s="44" customFormat="1" ht="30.75" customHeight="1">
      <c r="A19" s="152" t="s">
        <v>75</v>
      </c>
      <c r="B19" s="139" t="s">
        <v>74</v>
      </c>
      <c r="C19" s="160"/>
      <c r="D19" s="160"/>
      <c r="E19" s="160"/>
      <c r="F19" s="144"/>
      <c r="G19" s="143">
        <f>C19+F19</f>
        <v>0</v>
      </c>
      <c r="H19" s="160"/>
      <c r="I19" s="160"/>
      <c r="J19" s="160"/>
      <c r="K19" s="159"/>
      <c r="L19" s="159"/>
      <c r="M19" s="158"/>
      <c r="N19" s="158"/>
    </row>
    <row r="20" spans="1:14" ht="47.25">
      <c r="A20" s="152" t="s">
        <v>73</v>
      </c>
      <c r="B20" s="139" t="s">
        <v>72</v>
      </c>
      <c r="C20" s="150">
        <v>6124000</v>
      </c>
      <c r="D20" s="149"/>
      <c r="E20" s="149"/>
      <c r="F20" s="144"/>
      <c r="G20" s="143">
        <f>C20+F20</f>
        <v>6124000</v>
      </c>
      <c r="H20" s="157">
        <v>1.5</v>
      </c>
      <c r="I20" s="156">
        <f>PRODUCT(G20,H20)/100</f>
        <v>91860</v>
      </c>
      <c r="J20" s="155">
        <v>95200</v>
      </c>
      <c r="K20" s="155">
        <v>95600</v>
      </c>
      <c r="L20" s="155">
        <v>96000</v>
      </c>
      <c r="M20" s="128"/>
      <c r="N20" s="128"/>
    </row>
    <row r="21" spans="1:14" ht="31.5">
      <c r="A21" s="140">
        <v>3</v>
      </c>
      <c r="B21" s="139" t="s">
        <v>71</v>
      </c>
      <c r="C21" s="154"/>
      <c r="D21" s="154"/>
      <c r="E21" s="154"/>
      <c r="F21" s="144"/>
      <c r="G21" s="143">
        <f>C21+F21</f>
        <v>0</v>
      </c>
      <c r="H21" s="137"/>
      <c r="I21" s="142"/>
      <c r="J21" s="142"/>
      <c r="K21" s="141"/>
      <c r="L21" s="141"/>
      <c r="M21" s="128"/>
      <c r="N21" s="128"/>
    </row>
    <row r="22" spans="1:14" ht="15" customHeight="1">
      <c r="A22" s="140">
        <v>4</v>
      </c>
      <c r="B22" s="139" t="s">
        <v>70</v>
      </c>
      <c r="C22" s="154"/>
      <c r="D22" s="153"/>
      <c r="E22" s="153"/>
      <c r="F22" s="144"/>
      <c r="G22" s="143">
        <f>C22+F22</f>
        <v>0</v>
      </c>
      <c r="H22" s="137"/>
      <c r="I22" s="142"/>
      <c r="J22" s="142"/>
      <c r="K22" s="141"/>
      <c r="L22" s="141"/>
      <c r="M22" s="128"/>
      <c r="N22" s="128"/>
    </row>
    <row r="23" spans="1:14" ht="15.75" customHeight="1">
      <c r="A23" s="152">
        <v>5</v>
      </c>
      <c r="B23" s="151" t="s">
        <v>69</v>
      </c>
      <c r="C23" s="150"/>
      <c r="D23" s="149"/>
      <c r="E23" s="149"/>
      <c r="F23" s="144"/>
      <c r="G23" s="143">
        <f>C23+F23</f>
        <v>0</v>
      </c>
      <c r="H23" s="137"/>
      <c r="I23" s="142"/>
      <c r="J23" s="142"/>
      <c r="K23" s="141"/>
      <c r="L23" s="141"/>
      <c r="M23" s="128"/>
      <c r="N23" s="128"/>
    </row>
    <row r="24" spans="1:14" ht="15" customHeight="1">
      <c r="A24" s="148">
        <v>6</v>
      </c>
      <c r="B24" s="147" t="s">
        <v>68</v>
      </c>
      <c r="C24" s="146"/>
      <c r="D24" s="145"/>
      <c r="E24" s="145"/>
      <c r="F24" s="144"/>
      <c r="G24" s="143">
        <f>C24+F24</f>
        <v>0</v>
      </c>
      <c r="H24" s="142"/>
      <c r="I24" s="142"/>
      <c r="J24" s="142"/>
      <c r="K24" s="141"/>
      <c r="L24" s="141"/>
      <c r="M24" s="128"/>
      <c r="N24" s="128"/>
    </row>
    <row r="25" spans="1:14" ht="17.25" customHeight="1">
      <c r="A25" s="140">
        <v>7</v>
      </c>
      <c r="B25" s="139" t="s">
        <v>67</v>
      </c>
      <c r="C25" s="131">
        <f>C9+C11+C21+C22+C23+C24</f>
        <v>238364667</v>
      </c>
      <c r="D25" s="131">
        <f>D9+D11+D21+D22+D23+D24</f>
        <v>0</v>
      </c>
      <c r="E25" s="138"/>
      <c r="F25" s="131">
        <f>F9+F11+F21+F22+F23+F24</f>
        <v>0</v>
      </c>
      <c r="G25" s="131">
        <f>G9+G11+G21+G22+G23+G24</f>
        <v>238364667</v>
      </c>
      <c r="H25" s="137"/>
      <c r="I25" s="131">
        <f>I9+I11+I21+I22+I23+I24</f>
        <v>358004.001</v>
      </c>
      <c r="J25" s="131">
        <f>J9+J11+J21+J22+J23+J24</f>
        <v>361500</v>
      </c>
      <c r="K25" s="131">
        <f>K9+K11+K21+K22+K23+K24</f>
        <v>362100</v>
      </c>
      <c r="L25" s="131">
        <f>L9+L11+L21+L22+L23+L24</f>
        <v>363000</v>
      </c>
      <c r="M25" s="128"/>
      <c r="N25" s="128"/>
    </row>
    <row r="26" spans="1:14" ht="8.25" customHeight="1">
      <c r="A26" s="136"/>
      <c r="B26" s="135"/>
      <c r="C26" s="134"/>
      <c r="D26" s="134"/>
      <c r="E26" s="134"/>
      <c r="F26" s="134"/>
      <c r="G26" s="129"/>
      <c r="H26" s="130"/>
      <c r="I26" s="130"/>
      <c r="J26" s="130"/>
      <c r="K26" s="129"/>
      <c r="L26" s="129"/>
      <c r="M26" s="128"/>
      <c r="N26" s="128"/>
    </row>
    <row r="27" spans="1:14" ht="21" customHeight="1">
      <c r="A27" s="133" t="s">
        <v>66</v>
      </c>
      <c r="B27" s="132"/>
      <c r="C27" s="132"/>
      <c r="D27" s="132"/>
      <c r="E27" s="132"/>
      <c r="F27" s="131">
        <f>F28+F29</f>
        <v>23</v>
      </c>
      <c r="G27" s="129"/>
      <c r="H27" s="130"/>
      <c r="I27" s="130"/>
      <c r="J27" s="130"/>
      <c r="K27" s="129"/>
      <c r="L27" s="129"/>
      <c r="M27" s="128"/>
      <c r="N27" s="128"/>
    </row>
    <row r="28" spans="1:14" ht="18.75" customHeight="1">
      <c r="A28" s="126" t="s">
        <v>65</v>
      </c>
      <c r="B28" s="126"/>
      <c r="C28" s="126"/>
      <c r="D28" s="126"/>
      <c r="E28" s="126"/>
      <c r="F28" s="124">
        <v>23</v>
      </c>
      <c r="G28" s="111"/>
      <c r="H28" s="111"/>
      <c r="I28" s="111"/>
      <c r="J28" s="111"/>
      <c r="K28" s="110"/>
      <c r="L28" s="110"/>
      <c r="M28" s="115"/>
      <c r="N28" s="115"/>
    </row>
    <row r="29" spans="1:14" ht="29.25" customHeight="1">
      <c r="A29" s="126" t="s">
        <v>64</v>
      </c>
      <c r="B29" s="126"/>
      <c r="C29" s="126"/>
      <c r="D29" s="126"/>
      <c r="E29" s="126"/>
      <c r="F29" s="127">
        <v>0</v>
      </c>
      <c r="G29" s="111"/>
      <c r="H29" s="111"/>
      <c r="I29" s="111"/>
      <c r="J29" s="111"/>
      <c r="K29" s="110"/>
      <c r="L29" s="110"/>
      <c r="M29" s="115"/>
      <c r="N29" s="115"/>
    </row>
    <row r="30" spans="1:14" ht="13.5" customHeight="1">
      <c r="A30" s="126" t="s">
        <v>63</v>
      </c>
      <c r="B30" s="126"/>
      <c r="C30" s="111"/>
      <c r="D30" s="111"/>
      <c r="E30" s="111"/>
      <c r="F30" s="125"/>
      <c r="G30" s="111"/>
      <c r="H30" s="111"/>
      <c r="I30" s="111"/>
      <c r="J30" s="111"/>
      <c r="K30" s="110"/>
      <c r="L30" s="110"/>
      <c r="M30" s="115"/>
      <c r="N30" s="115"/>
    </row>
    <row r="31" spans="1:14" ht="17.25" customHeight="1">
      <c r="A31" s="123" t="s">
        <v>62</v>
      </c>
      <c r="B31" s="122"/>
      <c r="C31" s="111"/>
      <c r="D31" s="111"/>
      <c r="E31" s="111"/>
      <c r="F31" s="124"/>
      <c r="G31" s="111"/>
      <c r="H31" s="111"/>
      <c r="I31" s="111"/>
      <c r="J31" s="111"/>
      <c r="K31" s="110"/>
      <c r="L31" s="110"/>
      <c r="M31" s="115"/>
      <c r="N31" s="115"/>
    </row>
    <row r="32" spans="1:14" ht="18" customHeight="1">
      <c r="A32" s="123" t="s">
        <v>61</v>
      </c>
      <c r="B32" s="122"/>
      <c r="C32" s="111"/>
      <c r="D32" s="111"/>
      <c r="E32" s="111"/>
      <c r="F32" s="124"/>
      <c r="G32" s="111"/>
      <c r="H32" s="111"/>
      <c r="I32" s="111"/>
      <c r="J32" s="111"/>
      <c r="K32" s="110"/>
      <c r="L32" s="110"/>
      <c r="M32" s="115"/>
      <c r="N32" s="115"/>
    </row>
    <row r="33" spans="1:14" ht="13.5" customHeight="1">
      <c r="A33" s="123" t="s">
        <v>60</v>
      </c>
      <c r="B33" s="122"/>
      <c r="C33" s="111"/>
      <c r="D33" s="111"/>
      <c r="E33" s="111"/>
      <c r="F33" s="124">
        <v>0</v>
      </c>
      <c r="G33" s="111"/>
      <c r="H33" s="111"/>
      <c r="I33" s="111"/>
      <c r="J33" s="111"/>
      <c r="K33" s="110"/>
      <c r="L33" s="110"/>
      <c r="M33" s="115"/>
      <c r="N33" s="115"/>
    </row>
    <row r="34" spans="1:14" ht="8.25" customHeight="1">
      <c r="A34" s="123"/>
      <c r="B34" s="122"/>
      <c r="C34" s="111"/>
      <c r="D34" s="111"/>
      <c r="E34" s="111"/>
      <c r="F34" s="121"/>
      <c r="G34" s="111"/>
      <c r="H34" s="111"/>
      <c r="I34" s="111"/>
      <c r="J34" s="111"/>
      <c r="K34" s="110"/>
      <c r="L34" s="110"/>
      <c r="M34" s="115"/>
      <c r="N34" s="115"/>
    </row>
    <row r="35" spans="1:14" s="117" customFormat="1" ht="15">
      <c r="A35" s="120" t="s">
        <v>59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9"/>
      <c r="L35" s="119"/>
      <c r="M35" s="118"/>
      <c r="N35" s="118"/>
    </row>
    <row r="36" spans="1:14" s="117" customFormat="1" ht="16.5" customHeight="1">
      <c r="A36" s="120" t="s">
        <v>58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9"/>
      <c r="L36" s="119"/>
      <c r="M36" s="118"/>
      <c r="N36" s="118"/>
    </row>
    <row r="37" spans="1:14" s="117" customFormat="1" ht="6" customHeight="1">
      <c r="A37" s="114"/>
      <c r="B37" s="113"/>
      <c r="C37" s="113"/>
      <c r="D37" s="113"/>
      <c r="E37" s="113"/>
      <c r="F37" s="113"/>
      <c r="G37" s="113"/>
      <c r="H37" s="113"/>
      <c r="I37" s="113"/>
      <c r="J37" s="113"/>
      <c r="K37" s="119"/>
      <c r="L37" s="119"/>
      <c r="M37" s="118"/>
      <c r="N37" s="118"/>
    </row>
    <row r="38" spans="1:14" s="117" customFormat="1" ht="19.5" customHeight="1">
      <c r="A38" s="116" t="s">
        <v>57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8"/>
      <c r="N38" s="118"/>
    </row>
    <row r="39" spans="1:14" ht="1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5"/>
      <c r="N39" s="115"/>
    </row>
    <row r="40" spans="1:14" ht="15">
      <c r="A40" s="114"/>
      <c r="B40" s="113"/>
      <c r="C40" s="111"/>
      <c r="D40" s="111"/>
      <c r="E40" s="111"/>
      <c r="F40" s="111"/>
      <c r="G40" s="111"/>
      <c r="H40" s="111"/>
      <c r="I40" s="111"/>
      <c r="J40" s="111"/>
      <c r="K40" s="110"/>
      <c r="L40" s="110"/>
      <c r="M40" s="110"/>
      <c r="N40" s="110"/>
    </row>
    <row r="41" spans="1:14" ht="15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0"/>
      <c r="L41" s="110"/>
      <c r="M41" s="110"/>
      <c r="N41" s="110"/>
    </row>
    <row r="42" spans="1:14" ht="15">
      <c r="A42" s="112"/>
      <c r="B42" s="111"/>
      <c r="C42" s="111"/>
      <c r="D42" s="111"/>
      <c r="E42" s="111"/>
      <c r="F42" s="111"/>
      <c r="G42" s="111"/>
      <c r="H42" s="111"/>
      <c r="I42" s="111"/>
      <c r="J42" s="111"/>
      <c r="K42" s="110"/>
      <c r="L42" s="110"/>
      <c r="M42" s="110"/>
      <c r="N42" s="110"/>
    </row>
  </sheetData>
  <sheetProtection/>
  <mergeCells count="8">
    <mergeCell ref="A30:B30"/>
    <mergeCell ref="A38:L39"/>
    <mergeCell ref="A3:I3"/>
    <mergeCell ref="E4:G4"/>
    <mergeCell ref="B6:B7"/>
    <mergeCell ref="A27:E27"/>
    <mergeCell ref="A28:E28"/>
    <mergeCell ref="A29:E29"/>
  </mergeCells>
  <dataValidations count="1">
    <dataValidation type="custom" allowBlank="1" showInputMessage="1" showErrorMessage="1" sqref="C13:G13 K13:L13">
      <formula1>SUM(C15+C16)</formula1>
    </dataValidation>
  </dataValidations>
  <printOptions/>
  <pageMargins left="0.7480314960629921" right="0.7480314960629921" top="0.18" bottom="0.16" header="0.17" footer="0.16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M20" sqref="M20"/>
    </sheetView>
  </sheetViews>
  <sheetFormatPr defaultColWidth="9.00390625" defaultRowHeight="12.75"/>
  <cols>
    <col min="1" max="1" width="17.75390625" style="15" customWidth="1"/>
    <col min="2" max="2" width="18.625" style="15" customWidth="1"/>
    <col min="3" max="3" width="18.25390625" style="15" customWidth="1"/>
    <col min="4" max="4" width="9.75390625" style="15" customWidth="1"/>
    <col min="5" max="5" width="9.375" style="15" customWidth="1"/>
    <col min="6" max="6" width="10.125" style="15" customWidth="1"/>
    <col min="7" max="7" width="9.00390625" style="15" customWidth="1"/>
    <col min="8" max="8" width="2.875" style="15" hidden="1" customWidth="1"/>
    <col min="9" max="9" width="9.75390625" style="15" customWidth="1"/>
    <col min="10" max="10" width="9.125" style="15" customWidth="1"/>
    <col min="11" max="11" width="10.625" style="15" customWidth="1"/>
    <col min="12" max="12" width="9.00390625" style="15" customWidth="1"/>
    <col min="13" max="13" width="10.125" style="15" customWidth="1"/>
    <col min="14" max="16384" width="9.125" style="15" customWidth="1"/>
  </cols>
  <sheetData>
    <row r="1" spans="14:15" ht="12.75">
      <c r="N1" s="102"/>
      <c r="O1" s="102"/>
    </row>
    <row r="2" spans="14:15" ht="15.75">
      <c r="N2" s="16"/>
      <c r="O2" s="17"/>
    </row>
    <row r="3" spans="14:16" ht="12.75" customHeight="1">
      <c r="N3" s="103"/>
      <c r="O3" s="103"/>
      <c r="P3" s="18"/>
    </row>
    <row r="4" spans="14:16" ht="12.75" customHeight="1">
      <c r="N4" s="103"/>
      <c r="O4" s="103"/>
      <c r="P4" s="103"/>
    </row>
    <row r="5" spans="1:16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2.75">
      <c r="A6" s="105" t="s">
        <v>12</v>
      </c>
      <c r="B6" s="105"/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2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12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7" ht="19.5" customHeight="1">
      <c r="A10" s="105" t="s">
        <v>13</v>
      </c>
      <c r="B10" s="105"/>
      <c r="C10" s="105"/>
      <c r="D10" s="105"/>
      <c r="E10" s="105"/>
      <c r="F10" s="105"/>
      <c r="G10" s="105"/>
      <c r="H10" s="107"/>
      <c r="I10" s="107"/>
      <c r="J10" s="107"/>
      <c r="K10" s="107"/>
      <c r="L10" s="107"/>
      <c r="M10" s="107"/>
      <c r="N10" s="107"/>
      <c r="O10" s="107"/>
      <c r="P10" s="107"/>
      <c r="Q10" s="19"/>
    </row>
    <row r="11" spans="1:17" ht="19.5" customHeight="1">
      <c r="A11" s="99" t="s">
        <v>41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9"/>
    </row>
    <row r="12" spans="1:17" ht="19.5" customHeight="1">
      <c r="A12" s="100"/>
      <c r="B12" s="100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20" t="s">
        <v>9</v>
      </c>
      <c r="Q12" s="19"/>
    </row>
    <row r="13" spans="1:16" ht="15" customHeight="1">
      <c r="A13" s="91" t="s">
        <v>10</v>
      </c>
      <c r="B13" s="95" t="s">
        <v>42</v>
      </c>
      <c r="C13" s="95" t="s">
        <v>43</v>
      </c>
      <c r="D13" s="91" t="s">
        <v>44</v>
      </c>
      <c r="E13" s="91"/>
      <c r="F13" s="91"/>
      <c r="G13" s="91"/>
      <c r="H13" s="91"/>
      <c r="I13" s="91" t="s">
        <v>31</v>
      </c>
      <c r="J13" s="91"/>
      <c r="K13" s="91"/>
      <c r="L13" s="91"/>
      <c r="M13" s="91" t="s">
        <v>45</v>
      </c>
      <c r="N13" s="91" t="s">
        <v>22</v>
      </c>
      <c r="O13" s="91" t="s">
        <v>46</v>
      </c>
      <c r="P13" s="91" t="s">
        <v>47</v>
      </c>
    </row>
    <row r="14" spans="1:16" ht="19.5" customHeight="1">
      <c r="A14" s="91"/>
      <c r="B14" s="96"/>
      <c r="C14" s="96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1:16" ht="24.75" customHeight="1">
      <c r="A15" s="91"/>
      <c r="B15" s="96"/>
      <c r="C15" s="96"/>
      <c r="D15" s="92" t="s">
        <v>14</v>
      </c>
      <c r="E15" s="93"/>
      <c r="F15" s="94"/>
      <c r="G15" s="95" t="s">
        <v>15</v>
      </c>
      <c r="H15" s="22"/>
      <c r="I15" s="92" t="s">
        <v>14</v>
      </c>
      <c r="J15" s="93"/>
      <c r="K15" s="94"/>
      <c r="L15" s="95" t="s">
        <v>15</v>
      </c>
      <c r="M15" s="91"/>
      <c r="N15" s="91"/>
      <c r="O15" s="91"/>
      <c r="P15" s="91"/>
    </row>
    <row r="16" spans="1:16" ht="21.75" customHeight="1">
      <c r="A16" s="91"/>
      <c r="B16" s="96"/>
      <c r="C16" s="96"/>
      <c r="D16" s="98" t="s">
        <v>16</v>
      </c>
      <c r="E16" s="98"/>
      <c r="F16" s="95" t="s">
        <v>17</v>
      </c>
      <c r="G16" s="96"/>
      <c r="H16" s="21"/>
      <c r="I16" s="98" t="s">
        <v>16</v>
      </c>
      <c r="J16" s="98"/>
      <c r="K16" s="95" t="s">
        <v>17</v>
      </c>
      <c r="L16" s="96"/>
      <c r="M16" s="91"/>
      <c r="N16" s="91"/>
      <c r="O16" s="91"/>
      <c r="P16" s="91"/>
    </row>
    <row r="17" spans="1:16" ht="57" customHeight="1">
      <c r="A17" s="91"/>
      <c r="B17" s="97"/>
      <c r="C17" s="97"/>
      <c r="D17" s="21" t="s">
        <v>18</v>
      </c>
      <c r="E17" s="23" t="s">
        <v>19</v>
      </c>
      <c r="F17" s="97"/>
      <c r="G17" s="97"/>
      <c r="H17" s="21"/>
      <c r="I17" s="21" t="s">
        <v>18</v>
      </c>
      <c r="J17" s="23" t="s">
        <v>19</v>
      </c>
      <c r="K17" s="97"/>
      <c r="L17" s="97"/>
      <c r="M17" s="91"/>
      <c r="N17" s="91"/>
      <c r="O17" s="91"/>
      <c r="P17" s="91"/>
    </row>
    <row r="18" spans="1:16" ht="19.5" customHeight="1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/>
      <c r="I18" s="24">
        <v>8</v>
      </c>
      <c r="J18" s="24">
        <v>9</v>
      </c>
      <c r="K18" s="24">
        <v>10</v>
      </c>
      <c r="L18" s="24">
        <v>11</v>
      </c>
      <c r="M18" s="24">
        <v>12</v>
      </c>
      <c r="N18" s="24">
        <v>13</v>
      </c>
      <c r="O18" s="24">
        <v>14</v>
      </c>
      <c r="P18" s="24">
        <v>15</v>
      </c>
    </row>
    <row r="19" spans="1:16" ht="25.5">
      <c r="A19" s="47" t="s">
        <v>56</v>
      </c>
      <c r="B19" s="25">
        <v>9.1</v>
      </c>
      <c r="C19" s="25">
        <v>2.9</v>
      </c>
      <c r="D19" s="26">
        <v>1</v>
      </c>
      <c r="E19" s="26"/>
      <c r="F19" s="26"/>
      <c r="G19" s="26">
        <v>3.7</v>
      </c>
      <c r="H19" s="26"/>
      <c r="I19" s="26">
        <v>0</v>
      </c>
      <c r="J19" s="26"/>
      <c r="K19" s="26"/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1:16" ht="12.75">
      <c r="A20" s="25"/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>
      <c r="A21" s="25"/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7" t="s">
        <v>11</v>
      </c>
      <c r="B23" s="27"/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5" spans="1:16" ht="27" customHeight="1">
      <c r="A25" s="90" t="s">
        <v>20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</sheetData>
  <sheetProtection/>
  <mergeCells count="26">
    <mergeCell ref="N1:O1"/>
    <mergeCell ref="N3:O3"/>
    <mergeCell ref="N4:P4"/>
    <mergeCell ref="A5:P5"/>
    <mergeCell ref="A6:P9"/>
    <mergeCell ref="A10:P10"/>
    <mergeCell ref="A11:P11"/>
    <mergeCell ref="A12:O12"/>
    <mergeCell ref="A13:A17"/>
    <mergeCell ref="B13:B17"/>
    <mergeCell ref="C13:C17"/>
    <mergeCell ref="D13:H14"/>
    <mergeCell ref="I13:L14"/>
    <mergeCell ref="M13:M17"/>
    <mergeCell ref="N13:N17"/>
    <mergeCell ref="O13:O17"/>
    <mergeCell ref="A25:P25"/>
    <mergeCell ref="P13:P17"/>
    <mergeCell ref="D15:F15"/>
    <mergeCell ref="G15:G17"/>
    <mergeCell ref="I15:K15"/>
    <mergeCell ref="L15:L17"/>
    <mergeCell ref="D16:E16"/>
    <mergeCell ref="F16:F17"/>
    <mergeCell ref="I16:J16"/>
    <mergeCell ref="K16:K17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Светлана</cp:lastModifiedBy>
  <cp:lastPrinted>2021-11-27T04:18:45Z</cp:lastPrinted>
  <dcterms:created xsi:type="dcterms:W3CDTF">2006-04-28T09:26:03Z</dcterms:created>
  <dcterms:modified xsi:type="dcterms:W3CDTF">2021-11-27T04:19:00Z</dcterms:modified>
  <cp:category/>
  <cp:version/>
  <cp:contentType/>
  <cp:contentStatus/>
</cp:coreProperties>
</file>